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1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70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<sst xmlns="http://schemas.openxmlformats.org/spreadsheetml/2006/main" count="1815" uniqueCount="1055">
  <si>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</si>
  <si>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</si>
  <si>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</si>
  <si>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</si>
  <si>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</si>
  <si>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</si>
  <si>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</si>
  <si>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</si>
  <si>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</si>
  <si>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</si>
  <si>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</si>
  <si>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</si>
  <si>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</si>
  <si>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</si>
  <si>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</si>
  <si>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</si>
  <si>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</si>
  <si>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</si>
  <si>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</si>
  <si>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</si>
  <si>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</si>
  <si>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</si>
  <si>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</si>
  <si>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</si>
  <si>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</si>
  <si>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</si>
  <si>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</si>
  <si>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</si>
  <si>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</si>
  <si>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</si>
  <si>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</si>
  <si>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</si>
  <si>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</si>
  <si>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</si>
  <si>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</si>
  <si>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</si>
  <si>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</si>
  <si>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</si>
  <si>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</si>
  <si>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</si>
  <si>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</si>
  <si>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</si>
  <si>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</si>
  <si>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</si>
  <si>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</si>
  <si>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</si>
  <si>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</si>
  <si>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</si>
  <si>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</si>
  <si>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</si>
  <si>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</si>
  <si>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</si>
  <si>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</si>
  <si>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</si>
  <si>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</si>
  <si>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</si>
  <si>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</si>
  <si>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</si>
  <si>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</si>
  <si>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</si>
  <si>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</si>
  <si>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</si>
  <si>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</si>
  <si>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</si>
  <si>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</si>
  <si>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</si>
  <si>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</si>
  <si>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</si>
  <si>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</si>
  <si>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</si>
  <si>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</si>
  <si>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</si>
  <si>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</si>
  <si>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</si>
  <si>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</si>
  <si>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</si>
  <si>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</si>
  <si>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</si>
  <si>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</si>
  <si>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</si>
  <si>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</si>
  <si>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</si>
  <si>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</si>
  <si>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</si>
  <si>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</si>
  <si>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</si>
  <si>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</si>
  <si>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</si>
  <si>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</si>
  <si>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</si>
  <si>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</si>
  <si>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</si>
  <si>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</si>
  <si>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</si>
  <si>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</si>
  <si>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</si>
  <si>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</si>
  <si>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</si>
  <si>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</si>
  <si>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</si>
  <si>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</si>
  <si>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</si>
  <si>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</si>
  <si>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</si>
  <si>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</si>
  <si>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</si>
  <si>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</si>
  <si>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</si>
  <si>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</si>
  <si>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</si>
  <si>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</si>
  <si>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</si>
  <si>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</si>
  <si>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</si>
  <si>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</si>
  <si>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</si>
  <si>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</si>
  <si>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</si>
  <si>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</si>
  <si>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</si>
  <si>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</si>
  <si>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</si>
  <si>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</si>
  <si>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</si>
  <si>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</si>
  <si>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</si>
  <si>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</si>
  <si>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</si>
  <si>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</si>
  <si>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</si>
  <si>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</si>
  <si>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</si>
  <si>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</si>
  <si>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</si>
  <si>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</si>
  <si>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</si>
  <si>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</si>
  <si>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</si>
  <si>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</si>
  <si>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</si>
  <si>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</si>
  <si>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</si>
  <si>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</si>
  <si>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</si>
  <si>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</si>
  <si>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</si>
  <si>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</si>
  <si>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</si>
  <si>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</si>
  <si>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</si>
  <si>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</si>
  <si>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</si>
  <si>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</si>
  <si>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</si>
  <si>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</si>
  <si>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</si>
  <si>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</si>
  <si>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</si>
  <si>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</si>
  <si>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</si>
  <si>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</si>
  <si>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</si>
  <si>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</si>
  <si>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</si>
  <si>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</si>
  <si>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</si>
  <si>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</si>
  <si>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</si>
  <si>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</si>
  <si>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</si>
  <si>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</si>
  <si>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</si>
  <si>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</si>
  <si>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</si>
  <si>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</si>
  <si>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</si>
  <si>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</si>
  <si>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</si>
  <si>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</si>
  <si>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</si>
  <si>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</si>
  <si>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</si>
  <si>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</si>
  <si>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</si>
  <si>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</si>
  <si>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</si>
  <si>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</si>
  <si>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</si>
  <si>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</si>
  <si>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</si>
  <si>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</si>
  <si>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</si>
  <si>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</si>
  <si>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</si>
  <si>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</si>
  <si>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</si>
  <si>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</si>
  <si>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</si>
  <si>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</si>
  <si>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</si>
  <si>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</si>
  <si>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</si>
  <si>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</si>
  <si>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</si>
  <si>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</si>
  <si>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</si>
  <si>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</si>
  <si>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</si>
  <si>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</si>
  <si>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</si>
  <si>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</si>
  <si>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</si>
  <si>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</si>
  <si>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</si>
  <si>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</si>
  <si>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</si>
  <si>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</si>
  <si>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</si>
  <si>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</si>
  <si>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</si>
  <si>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</si>
  <si>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</si>
  <si>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</si>
  <si>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</si>
  <si>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</si>
  <si>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</si>
  <si>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</si>
  <si>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</si>
  <si>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</si>
  <si>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</si>
  <si>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</si>
  <si>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</si>
  <si>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</si>
  <si>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</si>
  <si>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</si>
  <si>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</si>
  <si>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</si>
  <si>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</si>
  <si>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</si>
  <si>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</si>
  <si>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</si>
  <si>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</si>
  <si>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</si>
  <si>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</si>
  <si>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</si>
  <si>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</si>
  <si>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</si>
  <si>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</si>
  <si>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</si>
  <si>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</si>
  <si>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</si>
  <si>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</si>
  <si>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</si>
  <si>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</si>
  <si>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</si>
  <si>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</si>
  <si>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</si>
  <si>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</si>
  <si>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</si>
  <si>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</si>
  <si>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</si>
  <si>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</si>
  <si>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</si>
  <si>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</si>
  <si>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</si>
  <si>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</si>
  <si>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</si>
  <si>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</si>
  <si>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</si>
  <si>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</si>
  <si>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</si>
  <si>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</si>
  <si>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</si>
  <si>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</si>
  <si>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</si>
  <si>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</si>
  <si>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</si>
  <si>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</si>
  <si>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</si>
  <si>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</si>
  <si>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</si>
  <si>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</si>
  <si>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</si>
  <si>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</si>
  <si>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</si>
  <si>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</si>
  <si>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</si>
  <si>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</si>
  <si>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</si>
  <si>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</si>
  <si>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</si>
  <si>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</si>
  <si>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</si>
  <si>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</si>
  <si>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</si>
  <si>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</si>
  <si>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</si>
  <si>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</si>
  <si>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</si>
  <si>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</si>
  <si>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</si>
  <si>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</si>
  <si>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</si>
  <si>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</si>
  <si>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</si>
  <si>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</si>
  <si>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</si>
  <si>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</si>
  <si>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</si>
  <si>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</si>
  <si>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</si>
  <si>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</si>
  <si>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</si>
  <si>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</si>
  <si>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</si>
  <si>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</si>
  <si>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</si>
  <si>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</si>
  <si>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</si>
  <si>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</si>
  <si>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</si>
  <si>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</si>
  <si>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</si>
  <si>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</si>
  <si>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</si>
  <si>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</si>
  <si>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</si>
  <si>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</si>
  <si>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</si>
  <si>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</si>
  <si>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</si>
  <si>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</si>
  <si>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</si>
  <si>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</si>
  <si>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</si>
  <si>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</si>
  <si>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</si>
  <si>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</si>
  <si>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</si>
  <si>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</si>
  <si>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</si>
  <si>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</si>
  <si>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</si>
  <si>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</si>
  <si>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</si>
  <si>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</si>
  <si>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</si>
  <si>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</si>
  <si>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</si>
  <si>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</si>
  <si>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</si>
  <si>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</si>
  <si>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</si>
  <si>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</si>
  <si>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</si>
  <si>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</si>
  <si>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</si>
  <si>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</si>
  <si>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</si>
  <si>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</si>
  <si>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</si>
  <si>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</si>
  <si>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</si>
  <si>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</si>
  <si>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</si>
  <si>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</si>
  <si>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</si>
  <si>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</si>
  <si>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</si>
  <si>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</si>
  <si>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</si>
  <si>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</si>
  <si>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</si>
  <si>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</si>
  <si>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</si>
  <si>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</si>
  <si>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</si>
  <si>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</si>
  <si>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</si>
  <si>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</si>
  <si>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</si>
  <si>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</si>
  <si>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</si>
  <si>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</si>
  <si>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</si>
  <si>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</si>
  <si>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</si>
  <si>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</si>
  <si>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</si>
  <si>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</si>
  <si>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</si>
  <si>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</si>
  <si>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</si>
  <si>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</si>
  <si>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</si>
  <si>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</si>
  <si>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</si>
  <si>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</si>
  <si>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</si>
  <si>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</si>
  <si>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</si>
  <si>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ОБЩИНА ПЛОВДИВ</t>
  </si>
  <si>
    <t xml:space="preserve">                      (Ана Вълканова)</t>
  </si>
  <si>
    <t xml:space="preserve">                      (Наталия Делчева)</t>
  </si>
  <si>
    <t xml:space="preserve">                      (Елена Димитрова)</t>
  </si>
  <si>
    <t>/Ана Вълканова/</t>
  </si>
  <si>
    <t>/Елена Димитрова/</t>
  </si>
  <si>
    <t>/Наталия Делчева/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</si>
  <si>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</si>
  <si>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</si>
  <si>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</si>
  <si>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</si>
  <si>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</si>
  <si>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</si>
  <si>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</si>
  <si>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</si>
  <si>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</si>
  <si>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</si>
  <si>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</si>
  <si>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</si>
  <si>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</si>
  <si>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</si>
  <si>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</si>
  <si>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</si>
  <si>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</si>
  <si>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</si>
  <si>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</si>
  <si>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</si>
  <si>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</si>
  <si>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</si>
  <si>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</si>
  <si>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</si>
  <si>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</si>
  <si>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</si>
  <si>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</si>
  <si>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</si>
  <si>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</si>
  <si>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</si>
  <si>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</si>
  <si>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</si>
  <si>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</si>
  <si>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</si>
  <si>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</si>
  <si>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</si>
  <si>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</si>
  <si>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 ЗА  КАСОВОТО  ИЗПЪЛНЕНИЕ  НА ИБСФ
ПО ПЪЛНА ЕДИННА БЮДЖЕТНА КЛАСИФИКАЦИЯ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</si>
  <si>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</si>
  <si>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</si>
  <si>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                                                                                 Т  Р  И  М  Е  С  Е  Ч  Е  Н       О  Т  Ч  Е  Т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</si>
  <si>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</si>
  <si>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</si>
  <si>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</si>
  <si>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</si>
  <si>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</si>
  <si>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</si>
  <si>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</si>
  <si>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</si>
  <si>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</si>
  <si>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</si>
  <si>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</si>
  <si>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</si>
  <si>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</si>
  <si>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</si>
  <si>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</si>
  <si>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</si>
  <si>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</si>
  <si>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</si>
  <si>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</si>
  <si>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</si>
  <si>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</si>
  <si>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</si>
  <si>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</si>
  <si>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</si>
  <si>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</si>
  <si>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</si>
  <si>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</si>
  <si>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</si>
  <si>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</si>
  <si>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</si>
  <si>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</si>
  <si>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</si>
  <si>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</si>
  <si>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</si>
  <si>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</si>
  <si>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</si>
  <si>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</si>
  <si>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</si>
  <si>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</si>
  <si>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</si>
  <si>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</si>
  <si>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</si>
  <si>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</si>
  <si>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</si>
  <si>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</si>
  <si>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</si>
  <si>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</si>
  <si>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</si>
  <si>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</si>
  <si>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</si>
  <si>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</si>
  <si>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</si>
  <si>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</si>
  <si>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</si>
  <si>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</si>
  <si>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</si>
  <si>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</si>
  <si>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</si>
  <si>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</si>
  <si>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</si>
  <si>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</si>
  <si>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</si>
  <si>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</si>
  <si>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</si>
  <si>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</si>
  <si>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</si>
  <si>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</si>
  <si>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</si>
  <si>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</si>
  <si>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</si>
  <si>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</si>
  <si>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</si>
  <si>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</si>
  <si>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</si>
  <si>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</si>
  <si>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</si>
  <si>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</si>
  <si>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</si>
  <si>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</si>
  <si>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</si>
  <si>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</si>
  <si>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</si>
  <si>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</si>
  <si>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</si>
  <si>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</si>
  <si>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</si>
  <si>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</si>
  <si>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</si>
  <si>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</si>
  <si>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</si>
  <si>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</si>
  <si>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</si>
  <si>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</si>
  <si>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</si>
  <si>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</si>
  <si>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</si>
  <si>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</si>
  <si>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</si>
  <si>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</si>
  <si>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</si>
  <si>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</si>
  <si>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</si>
  <si>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</si>
  <si>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</si>
  <si>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</si>
  <si>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</si>
  <si>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</si>
  <si>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</si>
  <si>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</si>
  <si>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</si>
  <si>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</si>
  <si>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</si>
  <si>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</si>
  <si>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</si>
  <si>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</si>
  <si>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</si>
  <si>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</si>
  <si>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</si>
  <si>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</si>
  <si>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</si>
  <si>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</si>
  <si>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</si>
  <si>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</si>
  <si>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</si>
  <si>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</si>
  <si>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</si>
  <si>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</si>
  <si>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</si>
  <si>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</si>
  <si>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</si>
  <si>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</si>
  <si>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</si>
  <si>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</si>
  <si>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</si>
  <si>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</si>
  <si>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</si>
  <si>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</si>
  <si>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</si>
  <si>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</si>
  <si>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</si>
  <si>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</si>
  <si>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</si>
  <si>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</si>
  <si>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</si>
  <si>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</si>
  <si>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</si>
  <si>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</si>
  <si>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</si>
  <si>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</si>
  <si>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</si>
  <si>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</si>
  <si>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</si>
  <si>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</si>
  <si>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</si>
  <si>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</si>
  <si>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</si>
  <si>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</si>
  <si>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</si>
  <si>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</si>
  <si>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</si>
  <si>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</si>
  <si>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</si>
  <si>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</si>
  <si>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</si>
  <si>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</si>
  <si>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</si>
  <si>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</si>
  <si>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</si>
  <si>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</si>
  <si>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</si>
  <si>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</si>
  <si>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</si>
  <si>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</si>
  <si>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</si>
  <si>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</si>
  <si>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</si>
  <si>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</si>
  <si>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</si>
  <si>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</si>
  <si>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</si>
  <si>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</si>
  <si>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</si>
  <si>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</si>
  <si>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</si>
  <si>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</si>
  <si>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</si>
  <si>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</si>
  <si>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</si>
  <si>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</si>
  <si>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</si>
  <si>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</si>
  <si>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</si>
  <si>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</si>
  <si>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</si>
  <si>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</si>
  <si>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</si>
  <si>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</si>
  <si>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</si>
  <si>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</si>
  <si>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</si>
  <si>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</si>
  <si>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</si>
  <si>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</si>
  <si>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</si>
  <si>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</si>
  <si>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</si>
  <si>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</si>
  <si>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</si>
  <si>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</si>
  <si>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</si>
  <si>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</si>
  <si>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</si>
  <si>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</si>
  <si>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</si>
  <si>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</si>
  <si>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</si>
  <si>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</si>
  <si>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</si>
  <si>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</si>
  <si>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</si>
  <si>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</si>
  <si>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</si>
  <si>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</si>
  <si>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</si>
  <si>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</si>
  <si>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</si>
  <si>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</si>
  <si>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</si>
  <si>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</si>
  <si>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</si>
  <si>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</si>
  <si>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</si>
  <si>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</si>
  <si>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</si>
  <si>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</si>
  <si>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</si>
  <si>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</si>
  <si>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</si>
  <si>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</si>
  <si>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</si>
  <si>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</si>
  <si>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</si>
  <si>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</si>
  <si>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</si>
  <si>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</si>
  <si>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</si>
  <si>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</si>
  <si>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</si>
  <si>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</si>
  <si>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</si>
  <si>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</si>
  <si>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</si>
  <si>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</si>
  <si>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</si>
  <si>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</si>
  <si>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</si>
  <si>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</si>
  <si>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</si>
  <si>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</si>
  <si>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</si>
  <si>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</si>
  <si>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</si>
  <si>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</si>
  <si>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</si>
  <si>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</si>
  <si>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</si>
  <si>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</si>
  <si>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</si>
  <si>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</si>
  <si>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</si>
  <si>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</si>
  <si>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</si>
  <si>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</si>
  <si>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</si>
  <si>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</si>
  <si>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</si>
  <si>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</si>
  <si>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</si>
  <si>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</si>
  <si>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</si>
  <si>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</si>
  <si>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</si>
  <si>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</si>
  <si>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</si>
  <si>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</si>
  <si>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</si>
  <si>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</si>
  <si>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</si>
  <si>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</si>
  <si>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</si>
  <si>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</si>
  <si>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</si>
  <si>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</si>
  <si>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</si>
  <si>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</si>
  <si>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</si>
  <si>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</si>
  <si>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</si>
  <si>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</si>
  <si>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</si>
  <si>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</si>
  <si>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</si>
  <si>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</si>
  <si>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</si>
  <si>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</si>
  <si>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</si>
  <si>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</si>
  <si>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</si>
  <si>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</si>
  <si>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</si>
  <si>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</si>
  <si>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</si>
  <si>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</si>
  <si>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</si>
  <si>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</si>
  <si>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</si>
  <si>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</si>
  <si>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</si>
  <si>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</si>
  <si>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</si>
  <si>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</si>
  <si>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t>6609</t>
  </si>
  <si>
    <t>b715</t>
  </si>
  <si>
    <t>c597</t>
  </si>
  <si>
    <t>c901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</si>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</sst>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trike/>
      <sz val="12"/>
      <name val="Times New Roman Cyr"/>
      <family val="1"/>
    </font>
    <font>
      <i/>
      <sz val="12"/>
      <name val="Times New Roman CYR"/>
      <family val="0"/>
    </font>
    <font>
      <sz val="12"/>
      <color indexed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1" fillId="6" borderId="0" applyNumberFormat="0" applyBorder="0" applyAlignment="0" applyProtection="0"/>
    <xf numFmtId="0" fontId="91" fillId="3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2" fillId="6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8" borderId="0" applyNumberFormat="0" applyBorder="0" applyAlignment="0" applyProtection="0"/>
    <xf numFmtId="0" fontId="92" fillId="6" borderId="0" applyNumberFormat="0" applyBorder="0" applyAlignment="0" applyProtection="0"/>
    <xf numFmtId="0" fontId="92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3" fillId="15" borderId="0" applyNumberFormat="0" applyBorder="0" applyAlignment="0" applyProtection="0"/>
    <xf numFmtId="0" fontId="94" fillId="16" borderId="1" applyNumberFormat="0" applyAlignment="0" applyProtection="0"/>
    <xf numFmtId="0" fontId="95" fillId="17" borderId="2" applyNumberFormat="0" applyAlignment="0" applyProtection="0"/>
    <xf numFmtId="0" fontId="96" fillId="0" borderId="0" applyNumberFormat="0" applyFill="0" applyBorder="0" applyAlignment="0" applyProtection="0"/>
    <xf numFmtId="0" fontId="97" fillId="6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7" borderId="1" applyNumberFormat="0" applyAlignment="0" applyProtection="0"/>
    <xf numFmtId="0" fontId="102" fillId="0" borderId="6" applyNumberFormat="0" applyFill="0" applyAlignment="0" applyProtection="0"/>
    <xf numFmtId="0" fontId="103" fillId="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04" fillId="16" borderId="8" applyNumberFormat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63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3" applyFont="1" applyFill="1" applyBorder="1" applyAlignment="1">
      <alignment horizontal="left" vertical="center" wrapText="1"/>
      <protection/>
    </xf>
    <xf numFmtId="0" fontId="20" fillId="0" borderId="30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216" fontId="19" fillId="0" borderId="15" xfId="53" applyNumberFormat="1" applyFont="1" applyFill="1" applyBorder="1" applyAlignment="1" quotePrefix="1">
      <alignment horizontal="right" vertical="center"/>
      <protection/>
    </xf>
    <xf numFmtId="0" fontId="18" fillId="0" borderId="19" xfId="53" applyFont="1" applyFill="1" applyBorder="1" applyAlignment="1" quotePrefix="1">
      <alignment horizontal="right" vertical="center"/>
      <protection/>
    </xf>
    <xf numFmtId="216" fontId="21" fillId="0" borderId="37" xfId="53" applyNumberFormat="1" applyFont="1" applyFill="1" applyBorder="1" applyAlignment="1" quotePrefix="1">
      <alignment horizontal="right" vertical="center"/>
      <protection/>
    </xf>
    <xf numFmtId="0" fontId="15" fillId="0" borderId="38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216" fontId="19" fillId="0" borderId="19" xfId="53" applyNumberFormat="1" applyFont="1" applyFill="1" applyBorder="1" applyAlignment="1" quotePrefix="1">
      <alignment horizontal="right" vertical="center"/>
      <protection/>
    </xf>
    <xf numFmtId="0" fontId="15" fillId="0" borderId="19" xfId="53" applyFont="1" applyFill="1" applyBorder="1" applyAlignment="1">
      <alignment horizontal="right" vertical="center"/>
      <protection/>
    </xf>
    <xf numFmtId="0" fontId="15" fillId="0" borderId="24" xfId="53" applyFont="1" applyFill="1" applyBorder="1" applyAlignment="1">
      <alignment horizontal="left" vertical="center" wrapText="1"/>
      <protection/>
    </xf>
    <xf numFmtId="216" fontId="21" fillId="0" borderId="39" xfId="53" applyNumberFormat="1" applyFont="1" applyFill="1" applyBorder="1" applyAlignment="1" quotePrefix="1">
      <alignment horizontal="right" vertical="center"/>
      <protection/>
    </xf>
    <xf numFmtId="216" fontId="18" fillId="0" borderId="19" xfId="53" applyNumberFormat="1" applyFont="1" applyFill="1" applyBorder="1" applyAlignment="1" quotePrefix="1">
      <alignment horizontal="right" vertical="center"/>
      <protection/>
    </xf>
    <xf numFmtId="216" fontId="18" fillId="0" borderId="0" xfId="53" applyNumberFormat="1" applyFont="1" applyFill="1" applyBorder="1" applyAlignment="1" quotePrefix="1">
      <alignment horizontal="center" vertical="center"/>
      <protection/>
    </xf>
    <xf numFmtId="0" fontId="18" fillId="0" borderId="0" xfId="53" applyFont="1" applyFill="1" applyBorder="1" applyAlignment="1" quotePrefix="1">
      <alignment horizontal="center" vertical="center" wrapText="1"/>
      <protection/>
    </xf>
    <xf numFmtId="216" fontId="21" fillId="0" borderId="40" xfId="53" applyNumberFormat="1" applyFont="1" applyFill="1" applyBorder="1" applyAlignment="1" quotePrefix="1">
      <alignment horizontal="right" vertical="center"/>
      <protection/>
    </xf>
    <xf numFmtId="0" fontId="15" fillId="0" borderId="0" xfId="53" applyFont="1" applyFill="1" applyBorder="1" applyAlignment="1">
      <alignment vertical="center" wrapText="1"/>
      <protection/>
    </xf>
    <xf numFmtId="0" fontId="15" fillId="0" borderId="24" xfId="53" applyFont="1" applyFill="1" applyBorder="1" applyAlignment="1">
      <alignment vertical="center" wrapText="1"/>
      <protection/>
    </xf>
    <xf numFmtId="0" fontId="20" fillId="0" borderId="38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vertical="center" wrapText="1"/>
      <protection/>
    </xf>
    <xf numFmtId="216" fontId="15" fillId="0" borderId="0" xfId="53" applyNumberFormat="1" applyFont="1" applyFill="1" applyBorder="1" applyAlignment="1" quotePrefix="1">
      <alignment horizontal="right" vertical="center"/>
      <protection/>
    </xf>
    <xf numFmtId="216" fontId="18" fillId="0" borderId="0" xfId="53" applyNumberFormat="1" applyFont="1" applyFill="1" applyBorder="1" applyAlignment="1">
      <alignment horizontal="right" vertical="center"/>
      <protection/>
    </xf>
    <xf numFmtId="0" fontId="18" fillId="0" borderId="0" xfId="53" applyFont="1" applyFill="1" applyBorder="1" applyAlignment="1">
      <alignment horizontal="right" vertical="center"/>
      <protection/>
    </xf>
    <xf numFmtId="0" fontId="20" fillId="0" borderId="0" xfId="53" applyFont="1" applyFill="1" applyBorder="1" applyAlignment="1">
      <alignment vertical="center" wrapText="1"/>
      <protection/>
    </xf>
    <xf numFmtId="0" fontId="18" fillId="0" borderId="0" xfId="53" applyFont="1" applyFill="1" applyBorder="1" applyAlignment="1" quotePrefix="1">
      <alignment horizontal="right" vertical="center"/>
      <protection/>
    </xf>
    <xf numFmtId="216" fontId="19" fillId="0" borderId="0" xfId="53" applyNumberFormat="1" applyFont="1" applyFill="1" applyBorder="1" applyAlignment="1" quotePrefix="1">
      <alignment horizontal="right" vertical="center"/>
      <protection/>
    </xf>
    <xf numFmtId="0" fontId="18" fillId="0" borderId="19" xfId="53" applyFont="1" applyFill="1" applyBorder="1" applyAlignment="1">
      <alignment horizontal="right" vertical="center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horizontal="left" vertical="center" wrapText="1"/>
      <protection/>
    </xf>
    <xf numFmtId="216" fontId="23" fillId="0" borderId="0" xfId="53" applyNumberFormat="1" applyFont="1" applyFill="1" applyBorder="1" applyAlignment="1" quotePrefix="1">
      <alignment horizontal="right" vertical="center"/>
      <protection/>
    </xf>
    <xf numFmtId="216" fontId="18" fillId="0" borderId="41" xfId="53" applyNumberFormat="1" applyFont="1" applyFill="1" applyBorder="1" applyAlignment="1" quotePrefix="1">
      <alignment horizontal="right" vertical="center"/>
      <protection/>
    </xf>
    <xf numFmtId="0" fontId="18" fillId="0" borderId="41" xfId="53" applyFont="1" applyFill="1" applyBorder="1" applyAlignment="1" quotePrefix="1">
      <alignment horizontal="center" vertical="center" wrapText="1"/>
      <protection/>
    </xf>
    <xf numFmtId="0" fontId="19" fillId="0" borderId="24" xfId="53" applyFont="1" applyFill="1" applyBorder="1" applyAlignment="1" quotePrefix="1">
      <alignment horizontal="left"/>
      <protection/>
    </xf>
    <xf numFmtId="0" fontId="20" fillId="0" borderId="38" xfId="53" applyFont="1" applyFill="1" applyBorder="1" applyAlignment="1">
      <alignment horizontal="left" vertical="center" wrapText="1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vertical="center" wrapText="1"/>
      <protection/>
    </xf>
    <xf numFmtId="0" fontId="18" fillId="0" borderId="10" xfId="53" applyFont="1" applyFill="1" applyBorder="1" applyAlignment="1" quotePrefix="1">
      <alignment horizontal="right" vertical="center"/>
      <protection/>
    </xf>
    <xf numFmtId="0" fontId="21" fillId="0" borderId="10" xfId="53" applyFont="1" applyFill="1" applyBorder="1" applyAlignment="1">
      <alignment horizontal="right" vertical="center"/>
      <protection/>
    </xf>
    <xf numFmtId="216" fontId="21" fillId="0" borderId="0" xfId="53" applyNumberFormat="1" applyFont="1" applyFill="1" applyBorder="1" applyAlignment="1" quotePrefix="1">
      <alignment horizontal="center" vertical="center"/>
      <protection/>
    </xf>
    <xf numFmtId="216" fontId="19" fillId="0" borderId="15" xfId="53" applyNumberFormat="1" applyFont="1" applyFill="1" applyBorder="1" applyAlignment="1" quotePrefix="1">
      <alignment horizontal="right" vertical="center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216" fontId="21" fillId="0" borderId="40" xfId="53" applyNumberFormat="1" applyFont="1" applyFill="1" applyBorder="1" applyAlignment="1" quotePrefix="1">
      <alignment horizontal="right"/>
      <protection/>
    </xf>
    <xf numFmtId="216" fontId="21" fillId="0" borderId="37" xfId="53" applyNumberFormat="1" applyFont="1" applyFill="1" applyBorder="1" applyAlignment="1" quotePrefix="1">
      <alignment horizontal="right"/>
      <protection/>
    </xf>
    <xf numFmtId="216" fontId="21" fillId="0" borderId="39" xfId="53" applyNumberFormat="1" applyFont="1" applyFill="1" applyBorder="1" applyAlignment="1" quotePrefix="1">
      <alignment horizontal="right"/>
      <protection/>
    </xf>
    <xf numFmtId="0" fontId="15" fillId="0" borderId="38" xfId="53" applyFont="1" applyFill="1" applyBorder="1" applyAlignment="1">
      <alignment vertical="center" wrapText="1"/>
      <protection/>
    </xf>
    <xf numFmtId="216" fontId="21" fillId="0" borderId="42" xfId="53" applyNumberFormat="1" applyFont="1" applyFill="1" applyBorder="1" applyAlignment="1" quotePrefix="1">
      <alignment horizontal="right" vertical="center"/>
      <protection/>
    </xf>
    <xf numFmtId="0" fontId="15" fillId="0" borderId="43" xfId="53" applyFont="1" applyFill="1" applyBorder="1" applyAlignment="1">
      <alignment horizontal="left" vertical="center" wrapText="1"/>
      <protection/>
    </xf>
    <xf numFmtId="216" fontId="21" fillId="0" borderId="44" xfId="53" applyNumberFormat="1" applyFont="1" applyFill="1" applyBorder="1" applyAlignment="1" quotePrefix="1">
      <alignment horizontal="right" vertical="center"/>
      <protection/>
    </xf>
    <xf numFmtId="0" fontId="15" fillId="0" borderId="45" xfId="53" applyFont="1" applyFill="1" applyBorder="1" applyAlignment="1">
      <alignment vertical="center" wrapText="1"/>
      <protection/>
    </xf>
    <xf numFmtId="0" fontId="15" fillId="0" borderId="43" xfId="53" applyFont="1" applyFill="1" applyBorder="1" applyAlignment="1">
      <alignment vertical="center" wrapText="1"/>
      <protection/>
    </xf>
    <xf numFmtId="216" fontId="21" fillId="0" borderId="46" xfId="53" applyNumberFormat="1" applyFont="1" applyFill="1" applyBorder="1" applyAlignment="1" quotePrefix="1">
      <alignment horizontal="right" vertical="center"/>
      <protection/>
    </xf>
    <xf numFmtId="0" fontId="15" fillId="0" borderId="47" xfId="53" applyFont="1" applyFill="1" applyBorder="1" applyAlignment="1">
      <alignment vertical="center" wrapText="1"/>
      <protection/>
    </xf>
    <xf numFmtId="0" fontId="20" fillId="0" borderId="47" xfId="53" applyFont="1" applyFill="1" applyBorder="1" applyAlignment="1">
      <alignment horizontal="left" vertical="center" wrapText="1"/>
      <protection/>
    </xf>
    <xf numFmtId="0" fontId="18" fillId="0" borderId="19" xfId="53" applyFont="1" applyFill="1" applyBorder="1" applyAlignment="1" quotePrefix="1">
      <alignment horizontal="center" vertical="center"/>
      <protection/>
    </xf>
    <xf numFmtId="0" fontId="18" fillId="0" borderId="19" xfId="53" applyFont="1" applyFill="1" applyBorder="1" applyAlignment="1">
      <alignment horizontal="center" vertical="center"/>
      <protection/>
    </xf>
    <xf numFmtId="196" fontId="15" fillId="0" borderId="19" xfId="53" applyNumberFormat="1" applyFont="1" applyFill="1" applyBorder="1" applyAlignment="1">
      <alignment horizontal="right" vertical="center"/>
      <protection/>
    </xf>
    <xf numFmtId="0" fontId="20" fillId="0" borderId="38" xfId="53" applyFont="1" applyFill="1" applyBorder="1" applyAlignment="1">
      <alignment vertical="center" wrapText="1"/>
      <protection/>
    </xf>
    <xf numFmtId="216" fontId="19" fillId="0" borderId="19" xfId="53" applyNumberFormat="1" applyFont="1" applyFill="1" applyBorder="1" applyAlignment="1" quotePrefix="1">
      <alignment horizontal="right"/>
      <protection/>
    </xf>
    <xf numFmtId="196" fontId="15" fillId="0" borderId="19" xfId="53" applyNumberFormat="1" applyFont="1" applyFill="1" applyBorder="1" applyAlignment="1">
      <alignment horizontal="right"/>
      <protection/>
    </xf>
    <xf numFmtId="216" fontId="21" fillId="0" borderId="40" xfId="53" applyNumberFormat="1" applyFont="1" applyFill="1" applyBorder="1" applyAlignment="1" quotePrefix="1">
      <alignment horizontal="right" vertical="top"/>
      <protection/>
    </xf>
    <xf numFmtId="0" fontId="15" fillId="0" borderId="38" xfId="53" applyFont="1" applyFill="1" applyBorder="1" applyAlignment="1">
      <alignment vertical="top" wrapText="1"/>
      <protection/>
    </xf>
    <xf numFmtId="216" fontId="21" fillId="0" borderId="37" xfId="53" applyNumberFormat="1" applyFont="1" applyFill="1" applyBorder="1" applyAlignment="1" quotePrefix="1">
      <alignment horizontal="right" vertical="top"/>
      <protection/>
    </xf>
    <xf numFmtId="0" fontId="15" fillId="0" borderId="0" xfId="53" applyFont="1" applyFill="1" applyBorder="1" applyAlignment="1">
      <alignment vertical="top" wrapText="1"/>
      <protection/>
    </xf>
    <xf numFmtId="216" fontId="21" fillId="0" borderId="39" xfId="53" applyNumberFormat="1" applyFont="1" applyFill="1" applyBorder="1" applyAlignment="1" quotePrefix="1">
      <alignment horizontal="right" vertical="top"/>
      <protection/>
    </xf>
    <xf numFmtId="0" fontId="15" fillId="0" borderId="24" xfId="53" applyFont="1" applyFill="1" applyBorder="1" applyAlignment="1">
      <alignment vertical="top" wrapText="1"/>
      <protection/>
    </xf>
    <xf numFmtId="216" fontId="21" fillId="0" borderId="48" xfId="53" applyNumberFormat="1" applyFont="1" applyFill="1" applyBorder="1" applyAlignment="1" quotePrefix="1">
      <alignment horizontal="right" vertical="center"/>
      <protection/>
    </xf>
    <xf numFmtId="196" fontId="15" fillId="0" borderId="0" xfId="53" applyNumberFormat="1" applyFont="1" applyFill="1" applyBorder="1" applyAlignment="1">
      <alignment vertical="center"/>
      <protection/>
    </xf>
    <xf numFmtId="218" fontId="18" fillId="0" borderId="19" xfId="53" applyNumberFormat="1" applyFont="1" applyFill="1" applyBorder="1" applyAlignment="1" quotePrefix="1">
      <alignment horizontal="right" vertical="center"/>
      <protection/>
    </xf>
    <xf numFmtId="218" fontId="18" fillId="0" borderId="22" xfId="53" applyNumberFormat="1" applyFont="1" applyFill="1" applyBorder="1" applyAlignment="1" quotePrefix="1">
      <alignment horizontal="right" vertical="center"/>
      <protection/>
    </xf>
    <xf numFmtId="218" fontId="18" fillId="0" borderId="10" xfId="53" applyNumberFormat="1" applyFont="1" applyFill="1" applyBorder="1" applyAlignment="1">
      <alignment horizontal="right" vertical="center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216" fontId="15" fillId="0" borderId="19" xfId="53" applyNumberFormat="1" applyFont="1" applyFill="1" applyBorder="1" applyAlignment="1">
      <alignment horizontal="right" vertical="center"/>
      <protection/>
    </xf>
    <xf numFmtId="0" fontId="20" fillId="0" borderId="43" xfId="53" applyFont="1" applyFill="1" applyBorder="1" applyAlignment="1">
      <alignment horizontal="left" vertical="center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horizontal="left" vertical="center" wrapText="1"/>
      <protection/>
    </xf>
    <xf numFmtId="0" fontId="15" fillId="0" borderId="27" xfId="53" applyFont="1" applyFill="1" applyBorder="1" applyAlignment="1">
      <alignment horizontal="center" vertical="center" wrapText="1"/>
      <protection/>
    </xf>
    <xf numFmtId="216" fontId="18" fillId="0" borderId="10" xfId="53" applyNumberFormat="1" applyFont="1" applyFill="1" applyBorder="1" applyAlignment="1" quotePrefix="1">
      <alignment horizontal="center" vertical="center"/>
      <protection/>
    </xf>
    <xf numFmtId="216" fontId="20" fillId="0" borderId="10" xfId="53" applyNumberFormat="1" applyFont="1" applyFill="1" applyBorder="1" applyAlignment="1" quotePrefix="1">
      <alignment horizontal="center" vertical="center"/>
      <protection/>
    </xf>
    <xf numFmtId="0" fontId="20" fillId="0" borderId="27" xfId="53" applyFont="1" applyFill="1" applyBorder="1" applyAlignment="1" quotePrefix="1">
      <alignment horizontal="left" vertical="center" wrapText="1"/>
      <protection/>
    </xf>
    <xf numFmtId="0" fontId="15" fillId="0" borderId="27" xfId="53" applyFont="1" applyFill="1" applyBorder="1" applyAlignment="1">
      <alignment horizontal="right" vertical="center"/>
      <protection/>
    </xf>
    <xf numFmtId="0" fontId="15" fillId="0" borderId="30" xfId="53" applyFont="1" applyFill="1" applyBorder="1" applyAlignment="1">
      <alignment vertical="center"/>
      <protection/>
    </xf>
    <xf numFmtId="0" fontId="15" fillId="0" borderId="19" xfId="53" applyFont="1" applyFill="1" applyBorder="1" applyAlignment="1">
      <alignment vertical="center"/>
      <protection/>
    </xf>
    <xf numFmtId="216" fontId="21" fillId="0" borderId="40" xfId="53" applyNumberFormat="1" applyFont="1" applyFill="1" applyBorder="1" applyAlignment="1" quotePrefix="1">
      <alignment horizontal="right"/>
      <protection/>
    </xf>
    <xf numFmtId="216" fontId="21" fillId="0" borderId="39" xfId="53" applyNumberFormat="1" applyFont="1" applyFill="1" applyBorder="1" applyAlignment="1" quotePrefix="1">
      <alignment horizontal="right"/>
      <protection/>
    </xf>
    <xf numFmtId="0" fontId="19" fillId="0" borderId="0" xfId="53" applyFont="1" applyFill="1" applyBorder="1">
      <alignment/>
      <protection/>
    </xf>
    <xf numFmtId="0" fontId="19" fillId="0" borderId="0" xfId="53" applyFont="1" applyFill="1" applyBorder="1" applyAlignment="1" quotePrefix="1">
      <alignment horizontal="center"/>
      <protection/>
    </xf>
    <xf numFmtId="0" fontId="18" fillId="0" borderId="0" xfId="53" applyFont="1" applyFill="1" applyBorder="1" applyAlignment="1">
      <alignment horizontal="left" vertical="center"/>
      <protection/>
    </xf>
    <xf numFmtId="0" fontId="18" fillId="0" borderId="0" xfId="53" applyFont="1" applyFill="1" applyBorder="1" applyAlignment="1">
      <alignment horizontal="left" vertical="center" wrapText="1"/>
      <protection/>
    </xf>
    <xf numFmtId="216" fontId="21" fillId="0" borderId="40" xfId="53" applyNumberFormat="1" applyFont="1" applyFill="1" applyBorder="1" applyAlignment="1">
      <alignment horizontal="right" vertical="center"/>
      <protection/>
    </xf>
    <xf numFmtId="0" fontId="20" fillId="0" borderId="27" xfId="53" applyFont="1" applyFill="1" applyBorder="1" applyAlignment="1">
      <alignment horizontal="left" vertical="center" wrapText="1"/>
      <protection/>
    </xf>
    <xf numFmtId="216" fontId="18" fillId="0" borderId="27" xfId="53" applyNumberFormat="1" applyFont="1" applyFill="1" applyBorder="1" applyAlignment="1" quotePrefix="1">
      <alignment horizontal="right" vertical="center"/>
      <protection/>
    </xf>
    <xf numFmtId="216" fontId="32" fillId="0" borderId="30" xfId="53" applyNumberFormat="1" applyFont="1" applyFill="1" applyBorder="1" applyAlignment="1" quotePrefix="1">
      <alignment horizontal="center" vertical="center"/>
      <protection/>
    </xf>
    <xf numFmtId="216" fontId="21" fillId="0" borderId="10" xfId="53" applyNumberFormat="1" applyFont="1" applyFill="1" applyBorder="1" applyAlignment="1" quotePrefix="1">
      <alignment horizontal="right" vertical="center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216" fontId="24" fillId="0" borderId="40" xfId="53" applyNumberFormat="1" applyFont="1" applyFill="1" applyBorder="1" applyAlignment="1" quotePrefix="1">
      <alignment horizontal="right"/>
      <protection/>
    </xf>
    <xf numFmtId="216" fontId="24" fillId="0" borderId="39" xfId="53" applyNumberFormat="1" applyFont="1" applyFill="1" applyBorder="1" applyAlignment="1" quotePrefix="1">
      <alignment horizontal="right"/>
      <protection/>
    </xf>
    <xf numFmtId="0" fontId="15" fillId="0" borderId="47" xfId="53" applyFont="1" applyFill="1" applyBorder="1" applyAlignment="1">
      <alignment horizontal="left" vertical="center" wrapText="1"/>
      <protection/>
    </xf>
    <xf numFmtId="0" fontId="15" fillId="0" borderId="45" xfId="53" applyFont="1" applyFill="1" applyBorder="1" applyAlignment="1">
      <alignment horizontal="left" vertical="center" wrapText="1"/>
      <protection/>
    </xf>
    <xf numFmtId="216" fontId="21" fillId="0" borderId="49" xfId="53" applyNumberFormat="1" applyFont="1" applyFill="1" applyBorder="1" applyAlignment="1" quotePrefix="1">
      <alignment horizontal="right" vertical="center"/>
      <protection/>
    </xf>
    <xf numFmtId="0" fontId="15" fillId="0" borderId="50" xfId="53" applyFont="1" applyFill="1" applyBorder="1" applyAlignment="1">
      <alignment horizontal="left" vertical="center" wrapText="1"/>
      <protection/>
    </xf>
    <xf numFmtId="216" fontId="21" fillId="0" borderId="37" xfId="53" applyNumberFormat="1" applyFont="1" applyFill="1" applyBorder="1" applyAlignment="1" quotePrefix="1">
      <alignment horizontal="right"/>
      <protection/>
    </xf>
    <xf numFmtId="216" fontId="21" fillId="0" borderId="51" xfId="53" applyNumberFormat="1" applyFont="1" applyFill="1" applyBorder="1" applyAlignment="1" quotePrefix="1">
      <alignment horizontal="right" vertical="center"/>
      <protection/>
    </xf>
    <xf numFmtId="0" fontId="15" fillId="0" borderId="52" xfId="53" applyFont="1" applyFill="1" applyBorder="1" applyAlignment="1">
      <alignment horizontal="left" vertical="center" wrapText="1"/>
      <protection/>
    </xf>
    <xf numFmtId="216" fontId="21" fillId="0" borderId="51" xfId="53" applyNumberFormat="1" applyFont="1" applyFill="1" applyBorder="1" applyAlignment="1" quotePrefix="1">
      <alignment horizontal="right"/>
      <protection/>
    </xf>
    <xf numFmtId="196" fontId="18" fillId="0" borderId="22" xfId="53" applyNumberFormat="1" applyFont="1" applyFill="1" applyBorder="1" applyAlignment="1">
      <alignment horizontal="right" vertical="center"/>
      <protection/>
    </xf>
    <xf numFmtId="196" fontId="18" fillId="0" borderId="10" xfId="53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1" applyFont="1" applyAlignment="1">
      <alignment vertical="center"/>
      <protection/>
    </xf>
    <xf numFmtId="0" fontId="15" fillId="0" borderId="0" xfId="51" applyFont="1" applyAlignment="1">
      <alignment vertical="center" wrapText="1"/>
      <protection/>
    </xf>
    <xf numFmtId="1" fontId="40" fillId="14" borderId="0" xfId="51" applyNumberFormat="1" applyFont="1" applyFill="1" applyAlignment="1">
      <alignment vertical="center"/>
      <protection/>
    </xf>
    <xf numFmtId="1" fontId="40" fillId="19" borderId="0" xfId="51" applyNumberFormat="1" applyFont="1" applyFill="1" applyAlignment="1">
      <alignment vertical="center"/>
      <protection/>
    </xf>
    <xf numFmtId="0" fontId="15" fillId="0" borderId="0" xfId="51" applyFont="1" applyAlignment="1" applyProtection="1">
      <alignment vertical="center"/>
      <protection/>
    </xf>
    <xf numFmtId="1" fontId="40" fillId="0" borderId="0" xfId="51" applyNumberFormat="1" applyFont="1" applyFill="1" applyAlignment="1">
      <alignment vertical="center"/>
      <protection/>
    </xf>
    <xf numFmtId="0" fontId="15" fillId="14" borderId="0" xfId="51" applyFont="1" applyFill="1" applyAlignment="1">
      <alignment vertical="center"/>
      <protection/>
    </xf>
    <xf numFmtId="0" fontId="15" fillId="19" borderId="0" xfId="51" applyFont="1" applyFill="1" applyAlignment="1">
      <alignment vertical="center"/>
      <protection/>
    </xf>
    <xf numFmtId="3" fontId="15" fillId="0" borderId="0" xfId="51" applyNumberFormat="1" applyFont="1" applyFill="1" applyAlignment="1" applyProtection="1">
      <alignment horizontal="right" vertical="center"/>
      <protection/>
    </xf>
    <xf numFmtId="0" fontId="16" fillId="0" borderId="0" xfId="51" applyFont="1" applyProtection="1">
      <alignment/>
      <protection locked="0"/>
    </xf>
    <xf numFmtId="0" fontId="16" fillId="0" borderId="0" xfId="51" applyFont="1" applyProtection="1">
      <alignment/>
      <protection/>
    </xf>
    <xf numFmtId="0" fontId="15" fillId="0" borderId="0" xfId="51" applyFont="1" applyAlignment="1" applyProtection="1">
      <alignment vertical="center"/>
      <protection locked="0"/>
    </xf>
    <xf numFmtId="0" fontId="15" fillId="0" borderId="0" xfId="51" applyFont="1" applyBorder="1" applyAlignment="1">
      <alignment vertical="center"/>
      <protection/>
    </xf>
    <xf numFmtId="0" fontId="15" fillId="0" borderId="0" xfId="51" applyFont="1" applyBorder="1" applyAlignment="1">
      <alignment vertical="center" wrapText="1"/>
      <protection/>
    </xf>
    <xf numFmtId="0" fontId="15" fillId="0" borderId="0" xfId="51" applyFont="1" applyAlignment="1">
      <alignment horizontal="center" vertical="center"/>
      <protection/>
    </xf>
    <xf numFmtId="214" fontId="15" fillId="18" borderId="0" xfId="51" applyNumberFormat="1" applyFont="1" applyFill="1" applyAlignment="1" applyProtection="1">
      <alignment horizontal="center" vertical="center"/>
      <protection locked="0"/>
    </xf>
    <xf numFmtId="0" fontId="15" fillId="0" borderId="0" xfId="51" applyFont="1" applyAlignment="1" quotePrefix="1">
      <alignment vertical="center"/>
      <protection/>
    </xf>
    <xf numFmtId="49" fontId="15" fillId="18" borderId="0" xfId="51" applyNumberFormat="1" applyFont="1" applyFill="1" applyAlignment="1" applyProtection="1">
      <alignment horizontal="center" vertical="center"/>
      <protection/>
    </xf>
    <xf numFmtId="49" fontId="18" fillId="18" borderId="36" xfId="51" applyNumberFormat="1" applyFont="1" applyFill="1" applyBorder="1" applyAlignment="1" applyProtection="1">
      <alignment horizontal="center" vertical="center"/>
      <protection locked="0"/>
    </xf>
    <xf numFmtId="0" fontId="15" fillId="0" borderId="0" xfId="51" applyFont="1" applyAlignment="1" quotePrefix="1">
      <alignment horizontal="center" vertical="center"/>
      <protection/>
    </xf>
    <xf numFmtId="215" fontId="15" fillId="0" borderId="0" xfId="51" applyNumberFormat="1" applyFont="1" applyAlignment="1">
      <alignment vertical="center"/>
      <protection/>
    </xf>
    <xf numFmtId="0" fontId="15" fillId="0" borderId="0" xfId="51" applyFont="1" applyAlignment="1" applyProtection="1" quotePrefix="1">
      <alignment horizontal="center" vertical="center"/>
      <protection/>
    </xf>
    <xf numFmtId="215" fontId="15" fillId="0" borderId="0" xfId="51" applyNumberFormat="1" applyFont="1" applyAlignment="1" applyProtection="1">
      <alignment vertical="center"/>
      <protection/>
    </xf>
    <xf numFmtId="0" fontId="15" fillId="0" borderId="0" xfId="51" applyFont="1" applyAlignment="1" quotePrefix="1">
      <alignment horizontal="right" vertical="center"/>
      <protection/>
    </xf>
    <xf numFmtId="0" fontId="15" fillId="0" borderId="53" xfId="51" applyFont="1" applyBorder="1" applyAlignment="1">
      <alignment horizontal="center" vertical="center" wrapText="1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19" borderId="0" xfId="51" applyFont="1" applyFill="1" applyBorder="1" applyAlignment="1">
      <alignment vertical="center"/>
      <protection/>
    </xf>
    <xf numFmtId="0" fontId="15" fillId="0" borderId="19" xfId="51" applyFont="1" applyBorder="1" applyAlignment="1">
      <alignment horizontal="center" vertical="center"/>
      <protection/>
    </xf>
    <xf numFmtId="0" fontId="15" fillId="0" borderId="23" xfId="51" applyFont="1" applyBorder="1" applyAlignment="1">
      <alignment horizontal="center" vertical="center"/>
      <protection/>
    </xf>
    <xf numFmtId="0" fontId="15" fillId="0" borderId="17" xfId="51" applyFont="1" applyBorder="1" applyAlignment="1">
      <alignment horizontal="center" vertical="center"/>
      <protection/>
    </xf>
    <xf numFmtId="0" fontId="15" fillId="0" borderId="27" xfId="51" applyFont="1" applyBorder="1" applyAlignment="1">
      <alignment vertical="center"/>
      <protection/>
    </xf>
    <xf numFmtId="0" fontId="15" fillId="0" borderId="30" xfId="51" applyFont="1" applyBorder="1" applyAlignment="1">
      <alignment horizontal="center" vertical="center"/>
      <protection/>
    </xf>
    <xf numFmtId="0" fontId="15" fillId="0" borderId="13" xfId="51" applyFont="1" applyBorder="1" applyAlignment="1">
      <alignment horizontal="left" vertical="center" wrapText="1"/>
      <protection/>
    </xf>
    <xf numFmtId="0" fontId="15" fillId="0" borderId="27" xfId="51" applyFont="1" applyBorder="1" applyAlignment="1">
      <alignment horizontal="center" vertical="center"/>
      <protection/>
    </xf>
    <xf numFmtId="0" fontId="18" fillId="0" borderId="0" xfId="51" applyFont="1" applyAlignment="1">
      <alignment vertical="center"/>
      <protection/>
    </xf>
    <xf numFmtId="0" fontId="18" fillId="14" borderId="0" xfId="51" applyFont="1" applyFill="1" applyAlignment="1">
      <alignment vertical="center"/>
      <protection/>
    </xf>
    <xf numFmtId="0" fontId="18" fillId="19" borderId="0" xfId="51" applyFont="1" applyFill="1" applyAlignment="1">
      <alignment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 locked="0"/>
    </xf>
    <xf numFmtId="0" fontId="15" fillId="20" borderId="0" xfId="51" applyFont="1" applyFill="1" applyAlignment="1">
      <alignment vertical="center"/>
      <protection/>
    </xf>
    <xf numFmtId="0" fontId="22" fillId="0" borderId="0" xfId="51" applyFont="1" applyAlignment="1">
      <alignment vertical="center"/>
      <protection/>
    </xf>
    <xf numFmtId="3" fontId="22" fillId="0" borderId="55" xfId="51" applyNumberFormat="1" applyFont="1" applyBorder="1" applyAlignment="1" applyProtection="1">
      <alignment horizontal="right" vertical="center"/>
      <protection/>
    </xf>
    <xf numFmtId="3" fontId="15" fillId="0" borderId="41" xfId="51" applyNumberFormat="1" applyFont="1" applyBorder="1" applyAlignment="1" applyProtection="1">
      <alignment horizontal="right" vertical="center"/>
      <protection/>
    </xf>
    <xf numFmtId="3" fontId="15" fillId="0" borderId="28" xfId="51" applyNumberFormat="1" applyFont="1" applyBorder="1" applyAlignment="1" applyProtection="1">
      <alignment horizontal="right" vertical="center"/>
      <protection/>
    </xf>
    <xf numFmtId="0" fontId="22" fillId="16" borderId="0" xfId="51" applyFont="1" applyFill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 vertical="center"/>
      <protection/>
    </xf>
    <xf numFmtId="0" fontId="15" fillId="0" borderId="0" xfId="51" applyFont="1" applyFill="1" applyAlignment="1">
      <alignment vertical="center"/>
      <protection/>
    </xf>
    <xf numFmtId="3" fontId="15" fillId="0" borderId="48" xfId="51" applyNumberFormat="1" applyFont="1" applyFill="1" applyBorder="1" applyAlignment="1" applyProtection="1">
      <alignment horizontal="right" vertical="center"/>
      <protection locked="0"/>
    </xf>
    <xf numFmtId="3" fontId="15" fillId="0" borderId="54" xfId="51" applyNumberFormat="1" applyFont="1" applyFill="1" applyBorder="1" applyAlignment="1" applyProtection="1">
      <alignment horizontal="right" vertical="center"/>
      <protection locked="0"/>
    </xf>
    <xf numFmtId="3" fontId="22" fillId="0" borderId="48" xfId="51" applyNumberFormat="1" applyFont="1" applyFill="1" applyBorder="1" applyAlignment="1" applyProtection="1">
      <alignment horizontal="right" vertical="center"/>
      <protection locked="0"/>
    </xf>
    <xf numFmtId="0" fontId="22" fillId="20" borderId="0" xfId="51" applyFont="1" applyFill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 vertical="center"/>
      <protection locked="0"/>
    </xf>
    <xf numFmtId="0" fontId="15" fillId="0" borderId="37" xfId="53" applyNumberFormat="1" applyFont="1" applyFill="1" applyBorder="1" applyAlignment="1" quotePrefix="1">
      <alignment horizontal="right"/>
      <protection/>
    </xf>
    <xf numFmtId="0" fontId="15" fillId="0" borderId="23" xfId="53" applyNumberFormat="1" applyFont="1" applyFill="1" applyBorder="1" applyAlignment="1" quotePrefix="1">
      <alignment horizontal="right"/>
      <protection/>
    </xf>
    <xf numFmtId="0" fontId="22" fillId="0" borderId="23" xfId="53" applyNumberFormat="1" applyFont="1" applyFill="1" applyBorder="1" applyAlignment="1" quotePrefix="1">
      <alignment horizontal="right"/>
      <protection/>
    </xf>
    <xf numFmtId="0" fontId="22" fillId="0" borderId="0" xfId="51" applyNumberFormat="1" applyFont="1" applyAlignment="1">
      <alignment horizontal="right"/>
      <protection/>
    </xf>
    <xf numFmtId="0" fontId="15" fillId="0" borderId="0" xfId="51" applyNumberFormat="1" applyFont="1" applyAlignment="1">
      <alignment horizontal="right"/>
      <protection/>
    </xf>
    <xf numFmtId="0" fontId="15" fillId="20" borderId="0" xfId="51" applyNumberFormat="1" applyFont="1" applyFill="1" applyAlignment="1">
      <alignment horizontal="right"/>
      <protection/>
    </xf>
    <xf numFmtId="0" fontId="15" fillId="0" borderId="0" xfId="51" applyNumberFormat="1" applyFont="1" applyFill="1" applyAlignment="1">
      <alignment horizontal="right"/>
      <protection/>
    </xf>
    <xf numFmtId="0" fontId="22" fillId="0" borderId="0" xfId="53" applyNumberFormat="1" applyFont="1" applyFill="1" applyAlignment="1">
      <alignment horizontal="right"/>
      <protection/>
    </xf>
    <xf numFmtId="196" fontId="19" fillId="0" borderId="0" xfId="53" applyNumberFormat="1" applyFont="1" applyFill="1" applyBorder="1">
      <alignment/>
      <protection/>
    </xf>
    <xf numFmtId="0" fontId="22" fillId="0" borderId="0" xfId="53" applyFont="1" applyFill="1" applyBorder="1">
      <alignment/>
      <protection/>
    </xf>
    <xf numFmtId="0" fontId="15" fillId="0" borderId="0" xfId="53" applyNumberFormat="1" applyFont="1" applyFill="1" applyAlignment="1">
      <alignment horizontal="right"/>
      <protection/>
    </xf>
    <xf numFmtId="196" fontId="18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196" fontId="15" fillId="0" borderId="0" xfId="53" applyNumberFormat="1" applyFont="1" applyFill="1" applyProtection="1">
      <alignment/>
      <protection locked="0"/>
    </xf>
    <xf numFmtId="196" fontId="15" fillId="0" borderId="0" xfId="53" applyNumberFormat="1" applyFont="1" applyFill="1">
      <alignment/>
      <protection/>
    </xf>
    <xf numFmtId="196" fontId="15" fillId="0" borderId="0" xfId="53" applyNumberFormat="1" applyFont="1" applyFill="1" applyBorder="1">
      <alignment/>
      <protection/>
    </xf>
    <xf numFmtId="196" fontId="18" fillId="0" borderId="0" xfId="53" applyNumberFormat="1" applyFont="1" applyFill="1">
      <alignment/>
      <protection/>
    </xf>
    <xf numFmtId="0" fontId="15" fillId="0" borderId="0" xfId="53" applyFont="1" applyFill="1">
      <alignment/>
      <protection/>
    </xf>
    <xf numFmtId="3" fontId="15" fillId="0" borderId="56" xfId="51" applyNumberFormat="1" applyFont="1" applyBorder="1" applyAlignment="1" applyProtection="1">
      <alignment horizontal="right" vertical="center"/>
      <protection locked="0"/>
    </xf>
    <xf numFmtId="0" fontId="15" fillId="0" borderId="0" xfId="51" applyNumberFormat="1" applyFont="1" applyBorder="1" applyAlignment="1">
      <alignment horizontal="right"/>
      <protection/>
    </xf>
    <xf numFmtId="0" fontId="15" fillId="0" borderId="27" xfId="51" applyFont="1" applyBorder="1" applyAlignment="1">
      <alignment horizontal="center" vertical="center" wrapText="1"/>
      <protection/>
    </xf>
    <xf numFmtId="3" fontId="15" fillId="0" borderId="10" xfId="51" applyNumberFormat="1" applyFont="1" applyBorder="1" applyAlignment="1" applyProtection="1">
      <alignment horizontal="right" vertical="center"/>
      <protection/>
    </xf>
    <xf numFmtId="3" fontId="15" fillId="0" borderId="0" xfId="51" applyNumberFormat="1" applyFont="1" applyBorder="1" applyAlignment="1" applyProtection="1">
      <alignment horizontal="right" vertical="center"/>
      <protection locked="0"/>
    </xf>
    <xf numFmtId="3" fontId="15" fillId="0" borderId="0" xfId="51" applyNumberFormat="1" applyFont="1" applyAlignment="1">
      <alignment horizontal="right" vertical="center"/>
      <protection/>
    </xf>
    <xf numFmtId="3" fontId="15" fillId="0" borderId="0" xfId="51" applyNumberFormat="1" applyFont="1" applyAlignment="1">
      <alignment horizontal="center" vertical="center"/>
      <protection/>
    </xf>
    <xf numFmtId="14" fontId="15" fillId="0" borderId="0" xfId="51" applyNumberFormat="1" applyFont="1" applyFill="1" applyAlignment="1" applyProtection="1" quotePrefix="1">
      <alignment horizontal="center" vertical="center"/>
      <protection/>
    </xf>
    <xf numFmtId="14" fontId="15" fillId="0" borderId="0" xfId="51" applyNumberFormat="1" applyFont="1" applyFill="1" applyAlignment="1" applyProtection="1">
      <alignment horizontal="center" vertical="center"/>
      <protection/>
    </xf>
    <xf numFmtId="49" fontId="15" fillId="0" borderId="0" xfId="51" applyNumberFormat="1" applyFont="1" applyFill="1" applyAlignment="1" applyProtection="1">
      <alignment horizontal="center" vertical="center"/>
      <protection/>
    </xf>
    <xf numFmtId="3" fontId="15" fillId="0" borderId="0" xfId="51" applyNumberFormat="1" applyFont="1" applyAlignment="1" quotePrefix="1">
      <alignment horizontal="right" vertical="center"/>
      <protection/>
    </xf>
    <xf numFmtId="3" fontId="15" fillId="0" borderId="0" xfId="51" applyNumberFormat="1" applyFont="1" applyAlignment="1" applyProtection="1">
      <alignment horizontal="right" vertical="center"/>
      <protection/>
    </xf>
    <xf numFmtId="217" fontId="18" fillId="18" borderId="36" xfId="51" applyNumberFormat="1" applyFont="1" applyFill="1" applyBorder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3" fontId="15" fillId="0" borderId="0" xfId="51" applyNumberFormat="1" applyFont="1" applyAlignment="1" applyProtection="1" quotePrefix="1">
      <alignment horizontal="right" vertical="center"/>
      <protection/>
    </xf>
    <xf numFmtId="0" fontId="20" fillId="0" borderId="0" xfId="51" applyFont="1" applyFill="1" applyAlignment="1">
      <alignment vertical="center"/>
      <protection/>
    </xf>
    <xf numFmtId="0" fontId="15" fillId="0" borderId="0" xfId="51" applyFont="1" applyFill="1" applyAlignment="1" quotePrefix="1">
      <alignment vertical="center"/>
      <protection/>
    </xf>
    <xf numFmtId="0" fontId="15" fillId="0" borderId="0" xfId="51" applyFont="1" applyFill="1" applyAlignment="1" applyProtection="1">
      <alignment vertical="center"/>
      <protection/>
    </xf>
    <xf numFmtId="0" fontId="15" fillId="0" borderId="0" xfId="51" applyFont="1" applyFill="1" applyAlignment="1" applyProtection="1" quotePrefix="1">
      <alignment horizontal="right" vertical="center"/>
      <protection/>
    </xf>
    <xf numFmtId="0" fontId="15" fillId="0" borderId="15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 wrapText="1"/>
      <protection/>
    </xf>
    <xf numFmtId="3" fontId="15" fillId="0" borderId="14" xfId="51" applyNumberFormat="1" applyFont="1" applyBorder="1" applyAlignment="1">
      <alignment horizontal="right" vertical="center"/>
      <protection/>
    </xf>
    <xf numFmtId="3" fontId="15" fillId="0" borderId="14" xfId="51" applyNumberFormat="1" applyFont="1" applyBorder="1" applyAlignment="1">
      <alignment horizontal="center" vertical="center"/>
      <protection/>
    </xf>
    <xf numFmtId="0" fontId="43" fillId="0" borderId="10" xfId="51" applyFont="1" applyFill="1" applyBorder="1" applyAlignment="1">
      <alignment vertical="center"/>
      <protection/>
    </xf>
    <xf numFmtId="0" fontId="36" fillId="0" borderId="10" xfId="51" applyFont="1" applyFill="1" applyBorder="1" applyAlignment="1">
      <alignment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15" fillId="0" borderId="19" xfId="51" applyFont="1" applyBorder="1" applyAlignment="1" quotePrefix="1">
      <alignment horizontal="center" vertical="center" wrapText="1"/>
      <protection/>
    </xf>
    <xf numFmtId="1" fontId="15" fillId="0" borderId="17" xfId="51" applyNumberFormat="1" applyFont="1" applyBorder="1" applyAlignment="1">
      <alignment horizontal="center" vertical="center"/>
      <protection/>
    </xf>
    <xf numFmtId="0" fontId="43" fillId="0" borderId="10" xfId="51" applyFont="1" applyFill="1" applyBorder="1" applyAlignment="1">
      <alignment horizontal="center" vertical="center"/>
      <protection/>
    </xf>
    <xf numFmtId="0" fontId="15" fillId="0" borderId="27" xfId="51" applyFont="1" applyBorder="1" applyAlignment="1">
      <alignment horizontal="left" vertical="center"/>
      <protection/>
    </xf>
    <xf numFmtId="0" fontId="15" fillId="0" borderId="21" xfId="51" applyFont="1" applyBorder="1" applyAlignment="1">
      <alignment horizontal="center" vertical="center"/>
      <protection/>
    </xf>
    <xf numFmtId="0" fontId="15" fillId="0" borderId="27" xfId="51" applyFont="1" applyBorder="1" applyAlignment="1">
      <alignment horizontal="left" vertical="center" wrapText="1"/>
      <protection/>
    </xf>
    <xf numFmtId="3" fontId="43" fillId="0" borderId="10" xfId="51" applyNumberFormat="1" applyFont="1" applyFill="1" applyBorder="1" applyAlignment="1" quotePrefix="1">
      <alignment horizontal="center" vertical="center"/>
      <protection/>
    </xf>
    <xf numFmtId="3" fontId="43" fillId="0" borderId="10" xfId="51" applyNumberFormat="1" applyFont="1" applyFill="1" applyBorder="1" applyAlignment="1">
      <alignment horizontal="center" vertical="center"/>
      <protection/>
    </xf>
    <xf numFmtId="3" fontId="43" fillId="0" borderId="10" xfId="51" applyNumberFormat="1" applyFont="1" applyFill="1" applyBorder="1" applyAlignment="1" applyProtection="1">
      <alignment horizontal="center" vertical="center"/>
      <protection/>
    </xf>
    <xf numFmtId="3" fontId="43" fillId="0" borderId="21" xfId="51" applyNumberFormat="1" applyFont="1" applyBorder="1" applyAlignment="1" quotePrefix="1">
      <alignment horizontal="center" vertical="center"/>
      <protection/>
    </xf>
    <xf numFmtId="0" fontId="44" fillId="21" borderId="21" xfId="51" applyFont="1" applyFill="1" applyBorder="1" applyAlignment="1" quotePrefix="1">
      <alignment horizontal="center" vertical="center"/>
      <protection/>
    </xf>
    <xf numFmtId="0" fontId="15" fillId="0" borderId="19" xfId="51" applyFont="1" applyBorder="1" applyAlignment="1">
      <alignment horizontal="center" vertical="center" wrapText="1"/>
      <protection/>
    </xf>
    <xf numFmtId="0" fontId="15" fillId="0" borderId="23" xfId="51" applyFont="1" applyBorder="1" applyAlignment="1">
      <alignment horizontal="center" vertical="center" wrapText="1"/>
      <protection/>
    </xf>
    <xf numFmtId="3" fontId="15" fillId="0" borderId="17" xfId="51" applyNumberFormat="1" applyFont="1" applyBorder="1" applyAlignment="1" applyProtection="1">
      <alignment horizontal="right" vertical="center"/>
      <protection/>
    </xf>
    <xf numFmtId="3" fontId="46" fillId="0" borderId="14" xfId="51" applyNumberFormat="1" applyFont="1" applyFill="1" applyBorder="1" applyAlignment="1" applyProtection="1">
      <alignment horizontal="center" vertical="center" wrapText="1"/>
      <protection/>
    </xf>
    <xf numFmtId="0" fontId="16" fillId="19" borderId="0" xfId="51" applyFont="1" applyFill="1" applyAlignment="1">
      <alignment vertical="center"/>
      <protection/>
    </xf>
    <xf numFmtId="0" fontId="47" fillId="14" borderId="14" xfId="51" applyFont="1" applyFill="1" applyBorder="1" applyAlignment="1">
      <alignment vertical="center" wrapText="1"/>
      <protection/>
    </xf>
    <xf numFmtId="217" fontId="15" fillId="0" borderId="10" xfId="51" applyNumberFormat="1" applyFont="1" applyBorder="1" applyAlignment="1">
      <alignment horizontal="center" vertical="center"/>
      <protection/>
    </xf>
    <xf numFmtId="3" fontId="15" fillId="0" borderId="23" xfId="51" applyNumberFormat="1" applyFont="1" applyBorder="1" applyAlignment="1" applyProtection="1">
      <alignment horizontal="right" vertical="center"/>
      <protection/>
    </xf>
    <xf numFmtId="0" fontId="48" fillId="14" borderId="17" xfId="51" applyFont="1" applyFill="1" applyBorder="1" applyAlignment="1">
      <alignment vertical="center"/>
      <protection/>
    </xf>
    <xf numFmtId="0" fontId="15" fillId="0" borderId="22" xfId="51" applyFont="1" applyBorder="1" applyAlignment="1" quotePrefix="1">
      <alignment vertical="center"/>
      <protection/>
    </xf>
    <xf numFmtId="0" fontId="15" fillId="0" borderId="29" xfId="51" applyFont="1" applyBorder="1" applyAlignment="1">
      <alignment horizontal="center" vertical="center"/>
      <protection/>
    </xf>
    <xf numFmtId="0" fontId="15" fillId="0" borderId="22" xfId="51" applyFont="1" applyBorder="1" applyAlignment="1" quotePrefix="1">
      <alignment vertical="center" wrapText="1"/>
      <protection/>
    </xf>
    <xf numFmtId="3" fontId="15" fillId="0" borderId="21" xfId="51" applyNumberFormat="1" applyFont="1" applyBorder="1" applyAlignment="1" applyProtection="1">
      <alignment horizontal="right" vertical="center"/>
      <protection/>
    </xf>
    <xf numFmtId="3" fontId="15" fillId="0" borderId="29" xfId="51" applyNumberFormat="1" applyFont="1" applyBorder="1" applyAlignment="1" applyProtection="1">
      <alignment horizontal="right" vertical="center"/>
      <protection/>
    </xf>
    <xf numFmtId="0" fontId="48" fillId="14" borderId="21" xfId="51" applyFont="1" applyFill="1" applyBorder="1" applyAlignment="1">
      <alignment vertical="center"/>
      <protection/>
    </xf>
    <xf numFmtId="3" fontId="22" fillId="0" borderId="57" xfId="51" applyNumberFormat="1" applyFont="1" applyBorder="1" applyAlignment="1" applyProtection="1">
      <alignment horizontal="right" vertical="center"/>
      <protection/>
    </xf>
    <xf numFmtId="3" fontId="22" fillId="0" borderId="58" xfId="51" applyNumberFormat="1" applyFont="1" applyFill="1" applyBorder="1" applyAlignment="1" applyProtection="1">
      <alignment vertical="center"/>
      <protection/>
    </xf>
    <xf numFmtId="3" fontId="22" fillId="0" borderId="59" xfId="51" applyNumberFormat="1" applyFont="1" applyFill="1" applyBorder="1" applyAlignment="1" applyProtection="1">
      <alignment vertical="center"/>
      <protection/>
    </xf>
    <xf numFmtId="3" fontId="22" fillId="22" borderId="58" xfId="51" applyNumberFormat="1" applyFont="1" applyFill="1" applyBorder="1" applyAlignment="1" applyProtection="1">
      <alignment vertical="center"/>
      <protection/>
    </xf>
    <xf numFmtId="3" fontId="48" fillId="14" borderId="21" xfId="51" applyNumberFormat="1" applyFont="1" applyFill="1" applyBorder="1" applyAlignment="1">
      <alignment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/>
    </xf>
    <xf numFmtId="3" fontId="15" fillId="0" borderId="48" xfId="51" applyNumberFormat="1" applyFont="1" applyFill="1" applyBorder="1" applyAlignment="1" applyProtection="1">
      <alignment horizontal="right" vertical="center"/>
      <protection/>
    </xf>
    <xf numFmtId="3" fontId="15" fillId="22" borderId="60" xfId="51" applyNumberFormat="1" applyFont="1" applyFill="1" applyBorder="1" applyAlignment="1" applyProtection="1">
      <alignment horizontal="right" vertical="center"/>
      <protection/>
    </xf>
    <xf numFmtId="3" fontId="22" fillId="0" borderId="28" xfId="51" applyNumberFormat="1" applyFont="1" applyBorder="1" applyAlignment="1" applyProtection="1">
      <alignment horizontal="right" vertical="center"/>
      <protection/>
    </xf>
    <xf numFmtId="3" fontId="22" fillId="0" borderId="60" xfId="51" applyNumberFormat="1" applyFont="1" applyFill="1" applyBorder="1" applyAlignment="1" applyProtection="1">
      <alignment horizontal="right" vertical="center"/>
      <protection/>
    </xf>
    <xf numFmtId="3" fontId="22" fillId="0" borderId="48" xfId="51" applyNumberFormat="1" applyFont="1" applyFill="1" applyBorder="1" applyAlignment="1" applyProtection="1">
      <alignment horizontal="right" vertical="center"/>
      <protection/>
    </xf>
    <xf numFmtId="3" fontId="22" fillId="22" borderId="60" xfId="51" applyNumberFormat="1" applyFont="1" applyFill="1" applyBorder="1" applyAlignment="1" applyProtection="1">
      <alignment horizontal="right" vertical="center"/>
      <protection/>
    </xf>
    <xf numFmtId="3" fontId="15" fillId="22" borderId="48" xfId="51" applyNumberFormat="1" applyFont="1" applyFill="1" applyBorder="1" applyAlignment="1" applyProtection="1">
      <alignment horizontal="right" vertical="center"/>
      <protection/>
    </xf>
    <xf numFmtId="0" fontId="22" fillId="0" borderId="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vertical="center" wrapText="1"/>
      <protection/>
    </xf>
    <xf numFmtId="0" fontId="20" fillId="0" borderId="38" xfId="51" applyFont="1" applyFill="1" applyBorder="1" applyAlignment="1">
      <alignment vertical="center" wrapText="1"/>
      <protection/>
    </xf>
    <xf numFmtId="0" fontId="20" fillId="0" borderId="47" xfId="51" applyFont="1" applyFill="1" applyBorder="1" applyAlignment="1">
      <alignment vertical="center" wrapText="1"/>
      <protection/>
    </xf>
    <xf numFmtId="0" fontId="20" fillId="0" borderId="45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 vertical="center" wrapText="1"/>
      <protection/>
    </xf>
    <xf numFmtId="0" fontId="18" fillId="0" borderId="41" xfId="51" applyFont="1" applyFill="1" applyBorder="1" applyAlignment="1">
      <alignment vertical="center"/>
      <protection/>
    </xf>
    <xf numFmtId="0" fontId="18" fillId="0" borderId="41" xfId="51" applyFont="1" applyFill="1" applyBorder="1" applyAlignment="1">
      <alignment vertical="center" wrapText="1"/>
      <protection/>
    </xf>
    <xf numFmtId="3" fontId="15" fillId="0" borderId="61" xfId="51" applyNumberFormat="1" applyFont="1" applyBorder="1" applyAlignment="1" applyProtection="1">
      <alignment horizontal="right" vertical="center"/>
      <protection/>
    </xf>
    <xf numFmtId="3" fontId="15" fillId="0" borderId="32" xfId="51" applyNumberFormat="1" applyFont="1" applyFill="1" applyBorder="1" applyAlignment="1" applyProtection="1">
      <alignment horizontal="right"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/>
    </xf>
    <xf numFmtId="3" fontId="15" fillId="0" borderId="28" xfId="51" applyNumberFormat="1" applyFont="1" applyFill="1" applyBorder="1" applyAlignment="1" applyProtection="1">
      <alignment horizontal="right" vertical="center"/>
      <protection/>
    </xf>
    <xf numFmtId="0" fontId="19" fillId="0" borderId="0" xfId="51" applyFont="1" applyFill="1" applyBorder="1" applyAlignment="1">
      <alignment vertical="center"/>
      <protection/>
    </xf>
    <xf numFmtId="3" fontId="22" fillId="22" borderId="48" xfId="51" applyNumberFormat="1" applyFont="1" applyFill="1" applyBorder="1" applyAlignment="1" applyProtection="1">
      <alignment horizontal="right" vertical="center"/>
      <protection/>
    </xf>
    <xf numFmtId="0" fontId="22" fillId="20" borderId="0" xfId="51" applyNumberFormat="1" applyFont="1" applyFill="1" applyAlignment="1">
      <alignment horizontal="right"/>
      <protection/>
    </xf>
    <xf numFmtId="3" fontId="22" fillId="0" borderId="60" xfId="51" applyNumberFormat="1" applyFont="1" applyFill="1" applyBorder="1" applyAlignment="1" applyProtection="1">
      <alignment horizontal="right"/>
      <protection/>
    </xf>
    <xf numFmtId="3" fontId="22" fillId="0" borderId="48" xfId="51" applyNumberFormat="1" applyFont="1" applyFill="1" applyBorder="1" applyAlignment="1" applyProtection="1">
      <alignment horizontal="right"/>
      <protection/>
    </xf>
    <xf numFmtId="0" fontId="22" fillId="0" borderId="0" xfId="51" applyFont="1">
      <alignment/>
      <protection/>
    </xf>
    <xf numFmtId="3" fontId="15" fillId="0" borderId="60" xfId="51" applyNumberFormat="1" applyFont="1" applyFill="1" applyBorder="1" applyAlignment="1" applyProtection="1">
      <alignment horizontal="right"/>
      <protection/>
    </xf>
    <xf numFmtId="3" fontId="15" fillId="0" borderId="48" xfId="51" applyNumberFormat="1" applyFont="1" applyFill="1" applyBorder="1" applyAlignment="1" applyProtection="1">
      <alignment horizontal="right"/>
      <protection/>
    </xf>
    <xf numFmtId="0" fontId="15" fillId="0" borderId="0" xfId="51" applyFont="1">
      <alignment/>
      <protection/>
    </xf>
    <xf numFmtId="3" fontId="15" fillId="22" borderId="62" xfId="51" applyNumberFormat="1" applyFont="1" applyFill="1" applyBorder="1" applyAlignment="1" applyProtection="1">
      <alignment horizontal="right" vertical="center"/>
      <protection/>
    </xf>
    <xf numFmtId="3" fontId="15" fillId="22" borderId="40" xfId="51" applyNumberFormat="1" applyFont="1" applyFill="1" applyBorder="1" applyAlignment="1" applyProtection="1">
      <alignment horizontal="right" vertical="center"/>
      <protection/>
    </xf>
    <xf numFmtId="0" fontId="18" fillId="0" borderId="0" xfId="51" applyFont="1" applyFill="1" applyBorder="1" applyAlignment="1">
      <alignment vertical="center" wrapText="1"/>
      <protection/>
    </xf>
    <xf numFmtId="218" fontId="19" fillId="0" borderId="19" xfId="53" applyNumberFormat="1" applyFont="1" applyFill="1" applyBorder="1" applyAlignment="1">
      <alignment horizontal="right"/>
      <protection/>
    </xf>
    <xf numFmtId="0" fontId="18" fillId="0" borderId="63" xfId="51" applyFont="1" applyFill="1" applyBorder="1" applyAlignment="1">
      <alignment vertical="center"/>
      <protection/>
    </xf>
    <xf numFmtId="0" fontId="18" fillId="0" borderId="38" xfId="51" applyFont="1" applyFill="1" applyBorder="1" applyAlignment="1">
      <alignment vertical="center" wrapText="1"/>
      <protection/>
    </xf>
    <xf numFmtId="3" fontId="15" fillId="0" borderId="64" xfId="51" applyNumberFormat="1" applyFont="1" applyBorder="1" applyAlignment="1" applyProtection="1">
      <alignment horizontal="right" vertical="center"/>
      <protection/>
    </xf>
    <xf numFmtId="3" fontId="15" fillId="0" borderId="33" xfId="51" applyNumberFormat="1" applyFont="1" applyFill="1" applyBorder="1" applyAlignment="1" applyProtection="1">
      <alignment horizontal="right" vertical="center"/>
      <protection/>
    </xf>
    <xf numFmtId="3" fontId="15" fillId="0" borderId="38" xfId="51" applyNumberFormat="1" applyFont="1" applyFill="1" applyBorder="1" applyAlignment="1" applyProtection="1">
      <alignment horizontal="right" vertical="center"/>
      <protection/>
    </xf>
    <xf numFmtId="3" fontId="15" fillId="0" borderId="64" xfId="51" applyNumberFormat="1" applyFont="1" applyFill="1" applyBorder="1" applyAlignment="1" applyProtection="1">
      <alignment horizontal="right" vertical="center"/>
      <protection/>
    </xf>
    <xf numFmtId="0" fontId="15" fillId="0" borderId="65" xfId="51" applyFont="1" applyFill="1" applyBorder="1" applyAlignment="1">
      <alignment vertical="center"/>
      <protection/>
    </xf>
    <xf numFmtId="3" fontId="15" fillId="0" borderId="19" xfId="51" applyNumberFormat="1" applyFont="1" applyFill="1" applyBorder="1" applyAlignment="1" applyProtection="1">
      <alignment horizontal="right" vertical="center"/>
      <protection/>
    </xf>
    <xf numFmtId="3" fontId="15" fillId="0" borderId="0" xfId="51" applyNumberFormat="1" applyFont="1" applyFill="1" applyBorder="1" applyAlignment="1" applyProtection="1">
      <alignment horizontal="right" vertical="center"/>
      <protection/>
    </xf>
    <xf numFmtId="3" fontId="15" fillId="0" borderId="23" xfId="51" applyNumberFormat="1" applyFont="1" applyFill="1" applyBorder="1" applyAlignment="1" applyProtection="1">
      <alignment horizontal="right" vertical="center"/>
      <protection/>
    </xf>
    <xf numFmtId="0" fontId="15" fillId="0" borderId="66" xfId="51" applyFont="1" applyFill="1" applyBorder="1" applyAlignment="1">
      <alignment vertical="center"/>
      <protection/>
    </xf>
    <xf numFmtId="0" fontId="18" fillId="0" borderId="24" xfId="51" applyFont="1" applyFill="1" applyBorder="1" applyAlignment="1">
      <alignment vertical="center" wrapText="1"/>
      <protection/>
    </xf>
    <xf numFmtId="3" fontId="15" fillId="0" borderId="22" xfId="51" applyNumberFormat="1" applyFont="1" applyFill="1" applyBorder="1" applyAlignment="1" applyProtection="1">
      <alignment horizontal="right" vertical="center"/>
      <protection/>
    </xf>
    <xf numFmtId="3" fontId="15" fillId="0" borderId="13" xfId="51" applyNumberFormat="1" applyFont="1" applyFill="1" applyBorder="1" applyAlignment="1" applyProtection="1">
      <alignment horizontal="right" vertical="center"/>
      <protection/>
    </xf>
    <xf numFmtId="3" fontId="15" fillId="0" borderId="29" xfId="51" applyNumberFormat="1" applyFont="1" applyFill="1" applyBorder="1" applyAlignment="1" applyProtection="1">
      <alignment horizontal="right" vertical="center"/>
      <protection/>
    </xf>
    <xf numFmtId="3" fontId="15" fillId="0" borderId="67" xfId="51" applyNumberFormat="1" applyFont="1" applyBorder="1" applyAlignment="1" applyProtection="1">
      <alignment horizontal="right" vertical="center"/>
      <protection/>
    </xf>
    <xf numFmtId="3" fontId="15" fillId="0" borderId="10" xfId="51" applyNumberFormat="1" applyFont="1" applyFill="1" applyBorder="1" applyAlignment="1" applyProtection="1">
      <alignment horizontal="right" vertical="center"/>
      <protection/>
    </xf>
    <xf numFmtId="0" fontId="15" fillId="0" borderId="0" xfId="51" applyNumberFormat="1" applyFont="1" applyFill="1" applyBorder="1" applyAlignment="1">
      <alignment horizontal="right"/>
      <protection/>
    </xf>
    <xf numFmtId="3" fontId="15" fillId="0" borderId="0" xfId="51" applyNumberFormat="1" applyFont="1" applyBorder="1" applyAlignment="1">
      <alignment horizontal="right"/>
      <protection/>
    </xf>
    <xf numFmtId="3" fontId="15" fillId="0" borderId="0" xfId="51" applyNumberFormat="1" applyFont="1" applyBorder="1" applyAlignment="1" applyProtection="1">
      <alignment horizontal="right"/>
      <protection/>
    </xf>
    <xf numFmtId="0" fontId="15" fillId="0" borderId="15" xfId="51" applyFont="1" applyBorder="1" applyAlignment="1">
      <alignment vertical="center"/>
      <protection/>
    </xf>
    <xf numFmtId="0" fontId="15" fillId="0" borderId="16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 wrapText="1"/>
      <protection/>
    </xf>
    <xf numFmtId="0" fontId="15" fillId="0" borderId="19" xfId="51" applyFont="1" applyBorder="1" applyAlignment="1" quotePrefix="1">
      <alignment horizontal="center" vertical="center"/>
      <protection/>
    </xf>
    <xf numFmtId="3" fontId="15" fillId="0" borderId="17" xfId="51" applyNumberFormat="1" applyFont="1" applyBorder="1" applyAlignment="1">
      <alignment horizontal="center" vertical="center"/>
      <protection/>
    </xf>
    <xf numFmtId="0" fontId="15" fillId="0" borderId="19" xfId="51" applyFont="1" applyBorder="1" applyAlignment="1" quotePrefix="1">
      <alignment horizontal="left" vertical="center"/>
      <protection/>
    </xf>
    <xf numFmtId="0" fontId="15" fillId="0" borderId="22" xfId="51" applyFont="1" applyBorder="1" applyAlignment="1">
      <alignment vertical="center"/>
      <protection/>
    </xf>
    <xf numFmtId="0" fontId="15" fillId="0" borderId="21" xfId="51" applyFont="1" applyBorder="1" applyAlignment="1">
      <alignment horizontal="center" vertical="center" wrapText="1"/>
      <protection/>
    </xf>
    <xf numFmtId="3" fontId="15" fillId="0" borderId="21" xfId="51" applyNumberFormat="1" applyFont="1" applyBorder="1" applyAlignment="1">
      <alignment horizontal="right" vertical="center"/>
      <protection/>
    </xf>
    <xf numFmtId="0" fontId="15" fillId="0" borderId="27" xfId="51" applyFont="1" applyBorder="1" applyAlignment="1">
      <alignment vertical="center" wrapText="1"/>
      <protection/>
    </xf>
    <xf numFmtId="3" fontId="15" fillId="0" borderId="27" xfId="51" applyNumberFormat="1" applyFont="1" applyBorder="1" applyAlignment="1">
      <alignment horizontal="right" vertical="center"/>
      <protection/>
    </xf>
    <xf numFmtId="0" fontId="15" fillId="0" borderId="22" xfId="51" applyFont="1" applyBorder="1" applyAlignment="1">
      <alignment vertical="center" wrapText="1"/>
      <protection/>
    </xf>
    <xf numFmtId="1" fontId="15" fillId="0" borderId="29" xfId="51" applyNumberFormat="1" applyFont="1" applyBorder="1" applyAlignment="1">
      <alignment horizontal="center" vertical="center"/>
      <protection/>
    </xf>
    <xf numFmtId="1" fontId="15" fillId="0" borderId="21" xfId="51" applyNumberFormat="1" applyFont="1" applyBorder="1" applyAlignment="1">
      <alignment horizontal="left" vertical="center" wrapText="1"/>
      <protection/>
    </xf>
    <xf numFmtId="0" fontId="15" fillId="20" borderId="0" xfId="51" applyNumberFormat="1" applyFont="1" applyFill="1" applyBorder="1" applyAlignment="1">
      <alignment horizontal="right"/>
      <protection/>
    </xf>
    <xf numFmtId="3" fontId="22" fillId="0" borderId="54" xfId="51" applyNumberFormat="1" applyFont="1" applyBorder="1" applyAlignment="1" applyProtection="1">
      <alignment vertical="center"/>
      <protection/>
    </xf>
    <xf numFmtId="0" fontId="15" fillId="16" borderId="0" xfId="51" applyNumberFormat="1" applyFont="1" applyFill="1" applyBorder="1" applyAlignment="1">
      <alignment horizontal="right"/>
      <protection/>
    </xf>
    <xf numFmtId="3" fontId="15" fillId="0" borderId="54" xfId="51" applyNumberFormat="1" applyFont="1" applyBorder="1" applyAlignment="1" applyProtection="1">
      <alignment vertical="center"/>
      <protection locked="0"/>
    </xf>
    <xf numFmtId="3" fontId="15" fillId="0" borderId="10" xfId="51" applyNumberFormat="1" applyFont="1" applyBorder="1" applyAlignment="1">
      <alignment vertical="center"/>
      <protection/>
    </xf>
    <xf numFmtId="1" fontId="15" fillId="0" borderId="22" xfId="51" applyNumberFormat="1" applyFont="1" applyBorder="1" applyAlignment="1">
      <alignment horizontal="left" vertical="center" wrapText="1"/>
      <protection/>
    </xf>
    <xf numFmtId="0" fontId="22" fillId="0" borderId="0" xfId="53" applyFont="1" applyFill="1">
      <alignment/>
      <protection/>
    </xf>
    <xf numFmtId="0" fontId="19" fillId="20" borderId="0" xfId="53" applyFont="1" applyFill="1" applyBorder="1" applyAlignment="1">
      <alignment horizontal="right"/>
      <protection/>
    </xf>
    <xf numFmtId="3" fontId="15" fillId="0" borderId="54" xfId="51" applyNumberFormat="1" applyFont="1" applyBorder="1" applyAlignment="1" applyProtection="1">
      <alignment vertical="center"/>
      <protection/>
    </xf>
    <xf numFmtId="3" fontId="22" fillId="0" borderId="68" xfId="51" applyNumberFormat="1" applyFont="1" applyBorder="1" applyAlignment="1" applyProtection="1">
      <alignment vertical="center"/>
      <protection locked="0"/>
    </xf>
    <xf numFmtId="3" fontId="22" fillId="0" borderId="54" xfId="51" applyNumberFormat="1" applyFont="1" applyBorder="1" applyAlignment="1" applyProtection="1">
      <alignment vertical="center"/>
      <protection locked="0"/>
    </xf>
    <xf numFmtId="0" fontId="15" fillId="0" borderId="14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>
      <alignment vertical="center"/>
      <protection/>
    </xf>
    <xf numFmtId="0" fontId="15" fillId="0" borderId="15" xfId="51" applyFont="1" applyBorder="1" applyAlignment="1" quotePrefix="1">
      <alignment horizontal="center" vertical="center" wrapText="1"/>
      <protection/>
    </xf>
    <xf numFmtId="3" fontId="15" fillId="0" borderId="10" xfId="51" applyNumberFormat="1" applyFont="1" applyBorder="1" applyAlignment="1">
      <alignment horizontal="center" vertical="center"/>
      <protection/>
    </xf>
    <xf numFmtId="1" fontId="15" fillId="0" borderId="10" xfId="51" applyNumberFormat="1" applyFont="1" applyBorder="1" applyAlignment="1">
      <alignment horizontal="center" vertical="center"/>
      <protection/>
    </xf>
    <xf numFmtId="0" fontId="15" fillId="0" borderId="21" xfId="51" applyFont="1" applyBorder="1" applyAlignment="1" quotePrefix="1">
      <alignment horizontal="center" vertical="center" wrapText="1"/>
      <protection/>
    </xf>
    <xf numFmtId="0" fontId="15" fillId="0" borderId="27" xfId="51" applyFont="1" applyBorder="1" applyAlignment="1" quotePrefix="1">
      <alignment horizontal="left" vertical="center"/>
      <protection/>
    </xf>
    <xf numFmtId="0" fontId="15" fillId="0" borderId="27" xfId="51" applyFont="1" applyBorder="1" applyAlignment="1" quotePrefix="1">
      <alignment horizontal="left" vertical="center" wrapText="1"/>
      <protection/>
    </xf>
    <xf numFmtId="3" fontId="15" fillId="0" borderId="10" xfId="51" applyNumberFormat="1" applyFont="1" applyBorder="1" applyAlignment="1">
      <alignment horizontal="right" vertical="center"/>
      <protection/>
    </xf>
    <xf numFmtId="196" fontId="15" fillId="0" borderId="29" xfId="51" applyNumberFormat="1" applyFont="1" applyBorder="1" applyAlignment="1" quotePrefix="1">
      <alignment horizontal="center" vertical="center"/>
      <protection/>
    </xf>
    <xf numFmtId="196" fontId="15" fillId="0" borderId="21" xfId="51" applyNumberFormat="1" applyFont="1" applyBorder="1" applyAlignment="1" quotePrefix="1">
      <alignment horizontal="center" vertical="center" wrapText="1"/>
      <protection/>
    </xf>
    <xf numFmtId="196" fontId="15" fillId="0" borderId="0" xfId="51" applyNumberFormat="1" applyFont="1" applyBorder="1" applyAlignment="1">
      <alignment vertical="center"/>
      <protection/>
    </xf>
    <xf numFmtId="196" fontId="15" fillId="0" borderId="0" xfId="51" applyNumberFormat="1" applyFont="1" applyBorder="1" applyAlignment="1">
      <alignment vertical="center" wrapText="1"/>
      <protection/>
    </xf>
    <xf numFmtId="3" fontId="15" fillId="0" borderId="0" xfId="51" applyNumberFormat="1" applyFont="1" applyBorder="1" applyAlignment="1">
      <alignment horizontal="right" vertical="center"/>
      <protection/>
    </xf>
    <xf numFmtId="0" fontId="15" fillId="0" borderId="10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 quotePrefix="1">
      <alignment horizontal="center" vertical="center" wrapText="1"/>
      <protection/>
    </xf>
    <xf numFmtId="3" fontId="15" fillId="0" borderId="17" xfId="51" applyNumberFormat="1" applyFont="1" applyBorder="1" applyAlignment="1">
      <alignment horizontal="right" vertical="center"/>
      <protection/>
    </xf>
    <xf numFmtId="0" fontId="15" fillId="0" borderId="30" xfId="51" applyFont="1" applyBorder="1" applyAlignment="1">
      <alignment horizontal="left" vertical="center"/>
      <protection/>
    </xf>
    <xf numFmtId="3" fontId="22" fillId="0" borderId="68" xfId="51" applyNumberFormat="1" applyFont="1" applyBorder="1" applyAlignment="1">
      <alignment vertical="center"/>
      <protection/>
    </xf>
    <xf numFmtId="0" fontId="22" fillId="0" borderId="0" xfId="51" applyFont="1" applyFill="1" applyAlignment="1">
      <alignment vertical="center"/>
      <protection/>
    </xf>
    <xf numFmtId="196" fontId="22" fillId="0" borderId="0" xfId="53" applyNumberFormat="1" applyFont="1" applyFill="1" applyBorder="1">
      <alignment/>
      <protection/>
    </xf>
    <xf numFmtId="196" fontId="22" fillId="0" borderId="0" xfId="53" applyNumberFormat="1" applyFont="1" applyFill="1" applyBorder="1" applyProtection="1">
      <alignment/>
      <protection locked="0"/>
    </xf>
    <xf numFmtId="196" fontId="22" fillId="0" borderId="0" xfId="53" applyNumberFormat="1" applyFont="1" applyFill="1">
      <alignment/>
      <protection/>
    </xf>
    <xf numFmtId="196" fontId="22" fillId="0" borderId="0" xfId="53" applyNumberFormat="1" applyFont="1" applyFill="1" applyProtection="1">
      <alignment/>
      <protection locked="0"/>
    </xf>
    <xf numFmtId="196" fontId="19" fillId="0" borderId="0" xfId="53" applyNumberFormat="1" applyFont="1" applyFill="1">
      <alignment/>
      <protection/>
    </xf>
    <xf numFmtId="0" fontId="15" fillId="0" borderId="0" xfId="53" applyNumberFormat="1" applyFont="1" applyFill="1" applyBorder="1" applyAlignment="1">
      <alignment horizontal="right"/>
      <protection/>
    </xf>
    <xf numFmtId="196" fontId="15" fillId="0" borderId="0" xfId="53" applyNumberFormat="1" applyFont="1" applyFill="1" applyBorder="1">
      <alignment/>
      <protection/>
    </xf>
    <xf numFmtId="196" fontId="15" fillId="0" borderId="0" xfId="53" applyNumberFormat="1" applyFont="1" applyFill="1" applyBorder="1" applyProtection="1">
      <alignment/>
      <protection locked="0"/>
    </xf>
    <xf numFmtId="196" fontId="18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0" fontId="15" fillId="0" borderId="0" xfId="53" applyFont="1" applyFill="1">
      <alignment/>
      <protection/>
    </xf>
    <xf numFmtId="3" fontId="15" fillId="0" borderId="56" xfId="51" applyNumberFormat="1" applyFont="1" applyBorder="1" applyAlignment="1" applyProtection="1">
      <alignment vertical="center"/>
      <protection locked="0"/>
    </xf>
    <xf numFmtId="0" fontId="15" fillId="0" borderId="0" xfId="51" applyFont="1" applyBorder="1" applyAlignment="1" applyProtection="1">
      <alignment vertical="center"/>
      <protection locked="0"/>
    </xf>
    <xf numFmtId="196" fontId="15" fillId="0" borderId="0" xfId="51" applyNumberFormat="1" applyFont="1" applyBorder="1" applyAlignment="1" applyProtection="1">
      <alignment vertical="center"/>
      <protection locked="0"/>
    </xf>
    <xf numFmtId="0" fontId="15" fillId="19" borderId="0" xfId="51" applyFont="1" applyFill="1" applyAlignment="1" applyProtection="1">
      <alignment vertical="center"/>
      <protection locked="0"/>
    </xf>
    <xf numFmtId="3" fontId="15" fillId="0" borderId="0" xfId="51" applyNumberFormat="1" applyFont="1" applyBorder="1" applyAlignment="1" applyProtection="1">
      <alignment horizontal="right" vertical="center"/>
      <protection/>
    </xf>
    <xf numFmtId="0" fontId="15" fillId="18" borderId="0" xfId="51" applyFont="1" applyFill="1" applyBorder="1" applyAlignment="1" applyProtection="1">
      <alignment vertical="center"/>
      <protection locked="0"/>
    </xf>
    <xf numFmtId="3" fontId="15" fillId="18" borderId="0" xfId="51" applyNumberFormat="1" applyFont="1" applyFill="1" applyBorder="1" applyAlignment="1" applyProtection="1">
      <alignment horizontal="right" vertical="center"/>
      <protection locked="0"/>
    </xf>
    <xf numFmtId="0" fontId="15" fillId="0" borderId="0" xfId="51" applyFont="1" applyFill="1" applyBorder="1" applyAlignment="1" applyProtection="1">
      <alignment vertical="center"/>
      <protection/>
    </xf>
    <xf numFmtId="0" fontId="15" fillId="0" borderId="0" xfId="51" applyFont="1" applyFill="1" applyAlignment="1" applyProtection="1">
      <alignment vertical="center"/>
      <protection locked="0"/>
    </xf>
    <xf numFmtId="0" fontId="15" fillId="18" borderId="0" xfId="51" applyFont="1" applyFill="1" applyAlignment="1" applyProtection="1">
      <alignment vertical="center"/>
      <protection locked="0"/>
    </xf>
    <xf numFmtId="0" fontId="15" fillId="0" borderId="0" xfId="51" applyFont="1" applyAlignment="1" applyProtection="1">
      <alignment vertical="center" wrapText="1"/>
      <protection locked="0"/>
    </xf>
    <xf numFmtId="3" fontId="15" fillId="0" borderId="0" xfId="51" applyNumberFormat="1" applyFont="1" applyFill="1" applyAlignment="1" applyProtection="1">
      <alignment horizontal="right" vertical="center"/>
      <protection locked="0"/>
    </xf>
    <xf numFmtId="0" fontId="15" fillId="0" borderId="0" xfId="51" applyNumberFormat="1" applyFont="1" applyBorder="1" applyAlignment="1" applyProtection="1">
      <alignment horizontal="right"/>
      <protection locked="0"/>
    </xf>
    <xf numFmtId="0" fontId="15" fillId="23" borderId="0" xfId="51" applyFont="1" applyFill="1" applyAlignment="1">
      <alignment vertical="center"/>
      <protection/>
    </xf>
    <xf numFmtId="0" fontId="15" fillId="23" borderId="0" xfId="51" applyFont="1" applyFill="1" applyAlignment="1">
      <alignment vertical="center" wrapText="1"/>
      <protection/>
    </xf>
    <xf numFmtId="0" fontId="15" fillId="23" borderId="0" xfId="51" applyFont="1" applyFill="1" applyAlignment="1" applyProtection="1">
      <alignment vertical="center"/>
      <protection/>
    </xf>
    <xf numFmtId="3" fontId="15" fillId="0" borderId="38" xfId="51" applyNumberFormat="1" applyFont="1" applyBorder="1" applyAlignment="1" applyProtection="1">
      <alignment horizontal="right" vertical="center"/>
      <protection/>
    </xf>
    <xf numFmtId="3" fontId="15" fillId="0" borderId="13" xfId="51" applyNumberFormat="1" applyFont="1" applyBorder="1" applyAlignment="1" applyProtection="1">
      <alignment horizontal="right" vertical="center"/>
      <protection/>
    </xf>
    <xf numFmtId="0" fontId="15" fillId="0" borderId="10" xfId="51" applyFont="1" applyBorder="1" applyAlignment="1">
      <alignment horizontal="center" vertical="center"/>
      <protection/>
    </xf>
    <xf numFmtId="0" fontId="49" fillId="0" borderId="0" xfId="51" applyFont="1">
      <alignment/>
      <protection/>
    </xf>
    <xf numFmtId="0" fontId="15" fillId="24" borderId="0" xfId="51" applyFont="1" applyFill="1" applyAlignment="1">
      <alignment/>
      <protection/>
    </xf>
    <xf numFmtId="0" fontId="15" fillId="24" borderId="0" xfId="51" applyFont="1" applyFill="1" applyAlignment="1">
      <alignment wrapText="1"/>
      <protection/>
    </xf>
    <xf numFmtId="0" fontId="15" fillId="5" borderId="0" xfId="51" applyFont="1" applyFill="1">
      <alignment/>
      <protection/>
    </xf>
    <xf numFmtId="0" fontId="15" fillId="8" borderId="0" xfId="51" applyFont="1" applyFill="1">
      <alignment/>
      <protection/>
    </xf>
    <xf numFmtId="0" fontId="49" fillId="0" borderId="0" xfId="51" applyFont="1" applyAlignment="1">
      <alignment/>
      <protection/>
    </xf>
    <xf numFmtId="0" fontId="49" fillId="0" borderId="0" xfId="51" applyFont="1" applyAlignment="1">
      <alignment wrapText="1"/>
      <protection/>
    </xf>
    <xf numFmtId="3" fontId="49" fillId="0" borderId="0" xfId="51" applyNumberFormat="1" applyFont="1" applyAlignment="1">
      <alignment/>
      <protection/>
    </xf>
    <xf numFmtId="0" fontId="39" fillId="0" borderId="0" xfId="51">
      <alignment/>
      <protection/>
    </xf>
    <xf numFmtId="0" fontId="39" fillId="0" borderId="0" xfId="51" applyFont="1">
      <alignment/>
      <protection/>
    </xf>
    <xf numFmtId="0" fontId="49" fillId="5" borderId="0" xfId="51" applyFont="1" applyFill="1">
      <alignment/>
      <protection/>
    </xf>
    <xf numFmtId="0" fontId="49" fillId="8" borderId="0" xfId="51" applyFont="1" applyFill="1">
      <alignment/>
      <protection/>
    </xf>
    <xf numFmtId="0" fontId="18" fillId="0" borderId="0" xfId="51" applyFont="1" applyAlignment="1">
      <alignment/>
      <protection/>
    </xf>
    <xf numFmtId="0" fontId="50" fillId="0" borderId="0" xfId="51" applyFont="1" applyAlignment="1">
      <alignment wrapText="1"/>
      <protection/>
    </xf>
    <xf numFmtId="0" fontId="49" fillId="24" borderId="48" xfId="51" applyFont="1" applyFill="1" applyBorder="1" applyAlignment="1">
      <alignment/>
      <protection/>
    </xf>
    <xf numFmtId="0" fontId="49" fillId="21" borderId="0" xfId="51" applyFont="1" applyFill="1">
      <alignment/>
      <protection/>
    </xf>
    <xf numFmtId="217" fontId="49" fillId="0" borderId="0" xfId="51" applyNumberFormat="1" applyFont="1">
      <alignment/>
      <protection/>
    </xf>
    <xf numFmtId="0" fontId="49" fillId="21" borderId="0" xfId="51" applyFont="1" applyFill="1" applyBorder="1">
      <alignment/>
      <protection/>
    </xf>
    <xf numFmtId="3" fontId="36" fillId="21" borderId="0" xfId="51" applyNumberFormat="1" applyFont="1" applyFill="1" applyBorder="1" applyAlignment="1">
      <alignment horizontal="right"/>
      <protection/>
    </xf>
    <xf numFmtId="0" fontId="39" fillId="21" borderId="0" xfId="51" applyFill="1" applyBorder="1">
      <alignment/>
      <protection/>
    </xf>
    <xf numFmtId="3" fontId="15" fillId="0" borderId="14" xfId="51" applyNumberFormat="1" applyFont="1" applyFill="1" applyBorder="1" applyAlignment="1">
      <alignment horizontal="right" vertical="center"/>
      <protection/>
    </xf>
    <xf numFmtId="3" fontId="15" fillId="0" borderId="14" xfId="51" applyNumberFormat="1" applyFont="1" applyFill="1" applyBorder="1" applyAlignment="1">
      <alignment horizontal="center" vertical="center"/>
      <protection/>
    </xf>
    <xf numFmtId="3" fontId="15" fillId="0" borderId="16" xfId="51" applyNumberFormat="1" applyFont="1" applyFill="1" applyBorder="1" applyAlignment="1" applyProtection="1">
      <alignment horizontal="right" vertical="center"/>
      <protection/>
    </xf>
    <xf numFmtId="3" fontId="15" fillId="0" borderId="14" xfId="51" applyNumberFormat="1" applyFont="1" applyFill="1" applyBorder="1" applyAlignment="1" applyProtection="1">
      <alignment horizontal="center" vertical="center"/>
      <protection/>
    </xf>
    <xf numFmtId="0" fontId="43" fillId="0" borderId="15" xfId="51" applyFont="1" applyFill="1" applyBorder="1" applyAlignment="1">
      <alignment vertical="center"/>
      <protection/>
    </xf>
    <xf numFmtId="0" fontId="43" fillId="0" borderId="53" xfId="51" applyFont="1" applyFill="1" applyBorder="1" applyAlignment="1">
      <alignment vertical="center"/>
      <protection/>
    </xf>
    <xf numFmtId="0" fontId="36" fillId="0" borderId="30" xfId="51" applyFont="1" applyFill="1" applyBorder="1" applyAlignment="1">
      <alignment vertical="center"/>
      <protection/>
    </xf>
    <xf numFmtId="216" fontId="18" fillId="0" borderId="17" xfId="53" applyNumberFormat="1" applyFont="1" applyFill="1" applyBorder="1" applyAlignment="1" quotePrefix="1">
      <alignment horizontal="center" vertical="center"/>
      <protection/>
    </xf>
    <xf numFmtId="216" fontId="20" fillId="0" borderId="23" xfId="53" applyNumberFormat="1" applyFont="1" applyFill="1" applyBorder="1" applyAlignment="1" quotePrefix="1">
      <alignment horizontal="center" vertical="center"/>
      <protection/>
    </xf>
    <xf numFmtId="0" fontId="43" fillId="0" borderId="14" xfId="51" applyFont="1" applyFill="1" applyBorder="1" applyAlignment="1">
      <alignment horizontal="center" vertical="center"/>
      <protection/>
    </xf>
    <xf numFmtId="0" fontId="39" fillId="21" borderId="17" xfId="51" applyFill="1" applyBorder="1" applyAlignment="1">
      <alignment vertical="center"/>
      <protection/>
    </xf>
    <xf numFmtId="0" fontId="15" fillId="0" borderId="17" xfId="51" applyFont="1" applyBorder="1" applyAlignment="1">
      <alignment horizontal="center" vertical="center" wrapText="1"/>
      <protection/>
    </xf>
    <xf numFmtId="3" fontId="43" fillId="0" borderId="17" xfId="51" applyNumberFormat="1" applyFont="1" applyBorder="1" applyAlignment="1" quotePrefix="1">
      <alignment horizontal="center" vertical="center"/>
      <protection/>
    </xf>
    <xf numFmtId="0" fontId="44" fillId="21" borderId="17" xfId="51" applyFont="1" applyFill="1" applyBorder="1" applyAlignment="1">
      <alignment horizontal="center" vertical="center"/>
      <protection/>
    </xf>
    <xf numFmtId="0" fontId="15" fillId="0" borderId="22" xfId="51" applyFont="1" applyBorder="1" applyAlignment="1">
      <alignment horizontal="center" vertical="center"/>
      <protection/>
    </xf>
    <xf numFmtId="3" fontId="15" fillId="0" borderId="17" xfId="51" applyNumberFormat="1" applyFont="1" applyFill="1" applyBorder="1" applyAlignment="1">
      <alignment horizontal="center" vertical="center"/>
      <protection/>
    </xf>
    <xf numFmtId="3" fontId="15" fillId="0" borderId="23" xfId="51" applyNumberFormat="1" applyFont="1" applyFill="1" applyBorder="1" applyAlignment="1" applyProtection="1">
      <alignment horizontal="center" vertical="center"/>
      <protection/>
    </xf>
    <xf numFmtId="3" fontId="15" fillId="0" borderId="17" xfId="51" applyNumberFormat="1" applyFont="1" applyFill="1" applyBorder="1" applyAlignment="1" applyProtection="1">
      <alignment horizontal="center" vertical="center"/>
      <protection/>
    </xf>
    <xf numFmtId="3" fontId="15" fillId="0" borderId="21" xfId="51" applyNumberFormat="1" applyFont="1" applyFill="1" applyBorder="1" applyAlignment="1">
      <alignment horizontal="center" vertical="center"/>
      <protection/>
    </xf>
    <xf numFmtId="3" fontId="15" fillId="0" borderId="29" xfId="51" applyNumberFormat="1" applyFont="1" applyFill="1" applyBorder="1" applyAlignment="1" applyProtection="1">
      <alignment horizontal="center" vertical="center"/>
      <protection/>
    </xf>
    <xf numFmtId="3" fontId="15" fillId="0" borderId="21" xfId="51" applyNumberFormat="1" applyFont="1" applyFill="1" applyBorder="1" applyAlignment="1" applyProtection="1">
      <alignment horizontal="center" vertical="center"/>
      <protection/>
    </xf>
    <xf numFmtId="0" fontId="44" fillId="21" borderId="10" xfId="51" applyFont="1" applyFill="1" applyBorder="1" applyAlignment="1" quotePrefix="1">
      <alignment horizontal="center" vertical="center"/>
      <protection/>
    </xf>
    <xf numFmtId="217" fontId="18" fillId="18" borderId="55" xfId="51" applyNumberFormat="1" applyFont="1" applyFill="1" applyBorder="1" applyAlignment="1" applyProtection="1">
      <alignment horizontal="center" vertical="center"/>
      <protection locked="0"/>
    </xf>
    <xf numFmtId="0" fontId="15" fillId="0" borderId="18" xfId="51" applyFont="1" applyBorder="1" applyAlignment="1">
      <alignment horizontal="center" vertical="center" wrapText="1"/>
      <protection/>
    </xf>
    <xf numFmtId="3" fontId="15" fillId="0" borderId="23" xfId="51" applyNumberFormat="1" applyFont="1" applyBorder="1" applyAlignment="1">
      <alignment horizontal="right" vertical="center"/>
      <protection/>
    </xf>
    <xf numFmtId="3" fontId="43" fillId="0" borderId="14" xfId="51" applyNumberFormat="1" applyFont="1" applyFill="1" applyBorder="1" applyAlignment="1" applyProtection="1">
      <alignment horizontal="center" vertical="center" wrapText="1"/>
      <protection/>
    </xf>
    <xf numFmtId="0" fontId="15" fillId="0" borderId="19" xfId="51" applyFont="1" applyBorder="1" applyAlignment="1">
      <alignment vertical="center"/>
      <protection/>
    </xf>
    <xf numFmtId="3" fontId="15" fillId="0" borderId="17" xfId="51" applyNumberFormat="1" applyFont="1" applyFill="1" applyBorder="1" applyAlignment="1">
      <alignment horizontal="right" vertical="center"/>
      <protection/>
    </xf>
    <xf numFmtId="3" fontId="15" fillId="0" borderId="17" xfId="51" applyNumberFormat="1" applyFont="1" applyFill="1" applyBorder="1" applyAlignment="1" applyProtection="1">
      <alignment horizontal="right" vertical="center"/>
      <protection/>
    </xf>
    <xf numFmtId="0" fontId="47" fillId="14" borderId="17" xfId="51" applyFont="1" applyFill="1" applyBorder="1" applyAlignment="1">
      <alignment vertical="center" wrapText="1"/>
      <protection/>
    </xf>
    <xf numFmtId="0" fontId="18" fillId="0" borderId="19" xfId="51" applyFont="1" applyFill="1" applyBorder="1" applyAlignment="1" applyProtection="1">
      <alignment vertical="center"/>
      <protection locked="0"/>
    </xf>
    <xf numFmtId="3" fontId="15" fillId="19" borderId="17" xfId="51" applyNumberFormat="1" applyFont="1" applyFill="1" applyBorder="1" applyAlignment="1" applyProtection="1">
      <alignment horizontal="right" vertical="center"/>
      <protection/>
    </xf>
    <xf numFmtId="0" fontId="36" fillId="0" borderId="0" xfId="51" applyFont="1">
      <alignment/>
      <protection/>
    </xf>
    <xf numFmtId="3" fontId="22" fillId="0" borderId="68" xfId="51" applyNumberFormat="1" applyFont="1" applyBorder="1" applyAlignment="1" applyProtection="1">
      <alignment vertical="center"/>
      <protection/>
    </xf>
    <xf numFmtId="3" fontId="22" fillId="0" borderId="69" xfId="51" applyNumberFormat="1" applyFont="1" applyFill="1" applyBorder="1" applyAlignment="1" applyProtection="1">
      <alignment vertical="center"/>
      <protection/>
    </xf>
    <xf numFmtId="3" fontId="22" fillId="0" borderId="68" xfId="51" applyNumberFormat="1" applyFont="1" applyFill="1" applyBorder="1" applyAlignment="1" applyProtection="1">
      <alignment vertical="center"/>
      <protection/>
    </xf>
    <xf numFmtId="3" fontId="22" fillId="22" borderId="59" xfId="51" applyNumberFormat="1" applyFont="1" applyFill="1" applyBorder="1" applyAlignment="1" applyProtection="1">
      <alignment vertical="center"/>
      <protection/>
    </xf>
    <xf numFmtId="3" fontId="15" fillId="22" borderId="59" xfId="51" applyNumberFormat="1" applyFont="1" applyFill="1" applyBorder="1" applyAlignment="1" applyProtection="1">
      <alignment horizontal="right" vertical="center"/>
      <protection/>
    </xf>
    <xf numFmtId="3" fontId="22" fillId="22" borderId="68" xfId="51" applyNumberFormat="1" applyFont="1" applyFill="1" applyBorder="1" applyAlignment="1" applyProtection="1">
      <alignment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 locked="0"/>
    </xf>
    <xf numFmtId="3" fontId="15" fillId="0" borderId="54" xfId="51" applyNumberFormat="1" applyFont="1" applyFill="1" applyBorder="1" applyAlignment="1" applyProtection="1">
      <alignment horizontal="right" vertical="center"/>
      <protection/>
    </xf>
    <xf numFmtId="3" fontId="15" fillId="22" borderId="54" xfId="51" applyNumberFormat="1" applyFont="1" applyFill="1" applyBorder="1" applyAlignment="1" applyProtection="1">
      <alignment horizontal="right" vertical="center"/>
      <protection/>
    </xf>
    <xf numFmtId="3" fontId="22" fillId="0" borderId="70" xfId="51" applyNumberFormat="1" applyFont="1" applyFill="1" applyBorder="1" applyAlignment="1" applyProtection="1">
      <alignment horizontal="right" vertical="center"/>
      <protection/>
    </xf>
    <xf numFmtId="3" fontId="22" fillId="0" borderId="54" xfId="51" applyNumberFormat="1" applyFont="1" applyFill="1" applyBorder="1" applyAlignment="1" applyProtection="1">
      <alignment horizontal="right" vertical="center"/>
      <protection/>
    </xf>
    <xf numFmtId="3" fontId="22" fillId="22" borderId="54" xfId="51" applyNumberFormat="1" applyFont="1" applyFill="1" applyBorder="1" applyAlignment="1" applyProtection="1">
      <alignment horizontal="right" vertical="center"/>
      <protection/>
    </xf>
    <xf numFmtId="0" fontId="49" fillId="0" borderId="0" xfId="51" applyFont="1" applyFill="1">
      <alignment/>
      <protection/>
    </xf>
    <xf numFmtId="3" fontId="22" fillId="0" borderId="60" xfId="51" applyNumberFormat="1" applyFont="1" applyFill="1" applyBorder="1" applyAlignment="1" applyProtection="1">
      <alignment horizontal="right" vertical="center"/>
      <protection locked="0"/>
    </xf>
    <xf numFmtId="3" fontId="15" fillId="0" borderId="48" xfId="51" applyNumberFormat="1" applyFont="1" applyFill="1" applyBorder="1" applyAlignment="1" applyProtection="1" quotePrefix="1">
      <alignment horizontal="right" vertical="center"/>
      <protection/>
    </xf>
    <xf numFmtId="0" fontId="18" fillId="0" borderId="0" xfId="51" applyFont="1" applyFill="1" applyBorder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/>
      <protection locked="0"/>
    </xf>
    <xf numFmtId="3" fontId="22" fillId="0" borderId="60" xfId="51" applyNumberFormat="1" applyFont="1" applyFill="1" applyBorder="1" applyAlignment="1" applyProtection="1">
      <alignment horizontal="right"/>
      <protection locked="0"/>
    </xf>
    <xf numFmtId="3" fontId="22" fillId="0" borderId="48" xfId="51" applyNumberFormat="1" applyFont="1" applyFill="1" applyBorder="1" applyAlignment="1" applyProtection="1">
      <alignment horizontal="right"/>
      <protection locked="0"/>
    </xf>
    <xf numFmtId="3" fontId="22" fillId="0" borderId="54" xfId="51" applyNumberFormat="1" applyFont="1" applyBorder="1" applyAlignment="1" applyProtection="1">
      <alignment horizontal="right"/>
      <protection/>
    </xf>
    <xf numFmtId="3" fontId="22" fillId="0" borderId="70" xfId="51" applyNumberFormat="1" applyFont="1" applyFill="1" applyBorder="1" applyAlignment="1" applyProtection="1">
      <alignment horizontal="right"/>
      <protection/>
    </xf>
    <xf numFmtId="3" fontId="22" fillId="0" borderId="54" xfId="51" applyNumberFormat="1" applyFont="1" applyFill="1" applyBorder="1" applyAlignment="1" applyProtection="1">
      <alignment horizontal="right"/>
      <protection/>
    </xf>
    <xf numFmtId="3" fontId="15" fillId="0" borderId="54" xfId="51" applyNumberFormat="1" applyFont="1" applyBorder="1" applyAlignment="1" applyProtection="1">
      <alignment horizontal="right"/>
      <protection locked="0"/>
    </xf>
    <xf numFmtId="3" fontId="15" fillId="0" borderId="60" xfId="51" applyNumberFormat="1" applyFont="1" applyFill="1" applyBorder="1" applyAlignment="1" applyProtection="1">
      <alignment horizontal="right"/>
      <protection locked="0"/>
    </xf>
    <xf numFmtId="3" fontId="15" fillId="0" borderId="48" xfId="51" applyNumberFormat="1" applyFont="1" applyFill="1" applyBorder="1" applyAlignment="1" applyProtection="1">
      <alignment horizontal="right"/>
      <protection locked="0"/>
    </xf>
    <xf numFmtId="3" fontId="15" fillId="22" borderId="56" xfId="51" applyNumberFormat="1" applyFont="1" applyFill="1" applyBorder="1" applyAlignment="1" applyProtection="1">
      <alignment horizontal="right" vertical="center"/>
      <protection/>
    </xf>
    <xf numFmtId="3" fontId="15" fillId="0" borderId="32" xfId="51" applyNumberFormat="1" applyFont="1" applyFill="1" applyBorder="1" applyAlignment="1" applyProtection="1">
      <alignment horizontal="right" vertical="center"/>
      <protection locked="0"/>
    </xf>
    <xf numFmtId="3" fontId="15" fillId="0" borderId="41" xfId="51" applyNumberFormat="1" applyFont="1" applyFill="1" applyBorder="1" applyAlignment="1" applyProtection="1">
      <alignment horizontal="right" vertical="center"/>
      <protection locked="0"/>
    </xf>
    <xf numFmtId="218" fontId="19" fillId="0" borderId="60" xfId="53" applyNumberFormat="1" applyFont="1" applyFill="1" applyBorder="1" applyAlignment="1" quotePrefix="1">
      <alignment horizontal="right" vertical="center"/>
      <protection/>
    </xf>
    <xf numFmtId="3" fontId="15" fillId="0" borderId="30" xfId="51" applyNumberFormat="1" applyFont="1" applyFill="1" applyBorder="1" applyAlignment="1" applyProtection="1">
      <alignment horizontal="right" vertical="center"/>
      <protection/>
    </xf>
    <xf numFmtId="0" fontId="36" fillId="0" borderId="0" xfId="51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5" xfId="53" applyFont="1" applyFill="1" applyBorder="1" applyAlignment="1">
      <alignment horizontal="left" vertical="center" wrapText="1"/>
      <protection/>
    </xf>
    <xf numFmtId="0" fontId="15" fillId="0" borderId="66" xfId="53" applyFont="1" applyFill="1" applyBorder="1" applyAlignment="1">
      <alignment horizontal="left" vertical="center" wrapText="1"/>
      <protection/>
    </xf>
    <xf numFmtId="0" fontId="15" fillId="16" borderId="71" xfId="53" applyFont="1" applyFill="1" applyBorder="1" applyAlignment="1">
      <alignment horizontal="left" wrapText="1"/>
      <protection/>
    </xf>
    <xf numFmtId="0" fontId="15" fillId="16" borderId="72" xfId="53" applyFont="1" applyFill="1" applyBorder="1" applyAlignment="1">
      <alignment horizontal="left" wrapText="1"/>
      <protection/>
    </xf>
    <xf numFmtId="0" fontId="15" fillId="16" borderId="73" xfId="53" applyFont="1" applyFill="1" applyBorder="1" applyAlignment="1">
      <alignment horizontal="left" wrapText="1"/>
      <protection/>
    </xf>
    <xf numFmtId="3" fontId="15" fillId="0" borderId="25" xfId="51" applyNumberFormat="1" applyFont="1" applyBorder="1" applyAlignment="1" applyProtection="1">
      <alignment horizontal="right" vertical="center"/>
      <protection locked="0"/>
    </xf>
    <xf numFmtId="3" fontId="22" fillId="0" borderId="18" xfId="51" applyNumberFormat="1" applyFont="1" applyBorder="1" applyAlignment="1" applyProtection="1">
      <alignment horizontal="right" vertical="center"/>
      <protection/>
    </xf>
    <xf numFmtId="3" fontId="15" fillId="0" borderId="28" xfId="51" applyNumberFormat="1" applyFont="1" applyBorder="1" applyAlignment="1" applyProtection="1">
      <alignment horizontal="right" vertical="center"/>
      <protection locked="0"/>
    </xf>
    <xf numFmtId="3" fontId="22" fillId="0" borderId="25" xfId="51" applyNumberFormat="1" applyFont="1" applyBorder="1" applyAlignment="1" applyProtection="1">
      <alignment horizontal="right" vertical="center"/>
      <protection locked="0"/>
    </xf>
    <xf numFmtId="3" fontId="15" fillId="0" borderId="28" xfId="51" applyNumberFormat="1" applyFont="1" applyFill="1" applyBorder="1" applyAlignment="1" applyProtection="1">
      <alignment horizontal="right" vertical="center"/>
      <protection locked="0"/>
    </xf>
    <xf numFmtId="3" fontId="15" fillId="0" borderId="25" xfId="51" applyNumberFormat="1" applyFont="1" applyFill="1" applyBorder="1" applyAlignment="1" applyProtection="1">
      <alignment horizontal="right" vertical="center"/>
      <protection locked="0"/>
    </xf>
    <xf numFmtId="3" fontId="22" fillId="0" borderId="28" xfId="51" applyNumberFormat="1" applyFont="1" applyBorder="1" applyAlignment="1" applyProtection="1">
      <alignment horizontal="right" vertical="center"/>
      <protection locked="0"/>
    </xf>
    <xf numFmtId="0" fontId="15" fillId="0" borderId="38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left"/>
      <protection/>
    </xf>
    <xf numFmtId="0" fontId="15" fillId="0" borderId="24" xfId="53" applyFont="1" applyFill="1" applyBorder="1">
      <alignment/>
      <protection/>
    </xf>
    <xf numFmtId="3" fontId="22" fillId="0" borderId="35" xfId="51" applyNumberFormat="1" applyFont="1" applyBorder="1" applyAlignment="1" applyProtection="1">
      <alignment horizontal="right" vertical="center"/>
      <protection/>
    </xf>
    <xf numFmtId="0" fontId="20" fillId="0" borderId="74" xfId="53" applyFont="1" applyFill="1" applyBorder="1" applyAlignment="1">
      <alignment horizontal="left" vertical="center" wrapText="1"/>
      <protection/>
    </xf>
    <xf numFmtId="3" fontId="15" fillId="0" borderId="64" xfId="51" applyNumberFormat="1" applyFont="1" applyBorder="1" applyAlignment="1" applyProtection="1">
      <alignment horizontal="right" vertical="center"/>
      <protection locked="0"/>
    </xf>
    <xf numFmtId="3" fontId="15" fillId="0" borderId="34" xfId="51" applyNumberFormat="1" applyFont="1" applyBorder="1" applyAlignment="1" applyProtection="1">
      <alignment horizontal="right" vertical="center"/>
      <protection locked="0"/>
    </xf>
    <xf numFmtId="0" fontId="26" fillId="0" borderId="38" xfId="53" applyFont="1" applyFill="1" applyBorder="1" applyAlignment="1">
      <alignment wrapText="1"/>
      <protection/>
    </xf>
    <xf numFmtId="0" fontId="26" fillId="0" borderId="0" xfId="53" applyFont="1" applyFill="1" applyBorder="1" applyAlignment="1">
      <alignment wrapText="1"/>
      <protection/>
    </xf>
    <xf numFmtId="0" fontId="27" fillId="0" borderId="0" xfId="53" applyFont="1" applyFill="1" applyBorder="1" applyAlignment="1">
      <alignment wrapText="1"/>
      <protection/>
    </xf>
    <xf numFmtId="0" fontId="26" fillId="0" borderId="24" xfId="53" applyFont="1" applyFill="1" applyBorder="1" applyAlignment="1">
      <alignment wrapText="1"/>
      <protection/>
    </xf>
    <xf numFmtId="3" fontId="22" fillId="0" borderId="26" xfId="51" applyNumberFormat="1" applyFont="1" applyBorder="1" applyAlignment="1" applyProtection="1">
      <alignment horizontal="right" vertical="center"/>
      <protection/>
    </xf>
    <xf numFmtId="3" fontId="15" fillId="0" borderId="25" xfId="51" applyNumberFormat="1" applyFont="1" applyBorder="1" applyAlignment="1" applyProtection="1">
      <alignment horizontal="right" vertical="center"/>
      <protection/>
    </xf>
    <xf numFmtId="3" fontId="22" fillId="0" borderId="25" xfId="51" applyNumberFormat="1" applyFont="1" applyBorder="1" applyAlignment="1" applyProtection="1">
      <alignment horizontal="right" vertical="center"/>
      <protection/>
    </xf>
    <xf numFmtId="0" fontId="15" fillId="0" borderId="38" xfId="51" applyFont="1" applyFill="1" applyBorder="1" applyAlignment="1">
      <alignment vertical="center" wrapText="1"/>
      <protection/>
    </xf>
    <xf numFmtId="0" fontId="15" fillId="0" borderId="47" xfId="51" applyFont="1" applyFill="1" applyBorder="1" applyAlignment="1">
      <alignment vertical="center" wrapText="1"/>
      <protection/>
    </xf>
    <xf numFmtId="0" fontId="15" fillId="0" borderId="45" xfId="51" applyFont="1" applyFill="1" applyBorder="1" applyAlignment="1">
      <alignment vertical="center" wrapText="1"/>
      <protection/>
    </xf>
    <xf numFmtId="0" fontId="15" fillId="0" borderId="24" xfId="51" applyFont="1" applyFill="1" applyBorder="1" applyAlignment="1">
      <alignment vertical="center" wrapText="1"/>
      <protection/>
    </xf>
    <xf numFmtId="0" fontId="24" fillId="0" borderId="41" xfId="53" applyFont="1" applyFill="1" applyBorder="1">
      <alignment/>
      <protection/>
    </xf>
    <xf numFmtId="3" fontId="15" fillId="0" borderId="11" xfId="51" applyNumberFormat="1" applyFont="1" applyBorder="1" applyAlignment="1">
      <alignment horizontal="right" vertical="center"/>
      <protection/>
    </xf>
    <xf numFmtId="3" fontId="22" fillId="0" borderId="28" xfId="51" applyNumberFormat="1" applyFont="1" applyBorder="1" applyAlignment="1" applyProtection="1">
      <alignment vertical="center"/>
      <protection/>
    </xf>
    <xf numFmtId="3" fontId="15" fillId="0" borderId="28" xfId="51" applyNumberFormat="1" applyFont="1" applyBorder="1" applyAlignment="1" applyProtection="1">
      <alignment vertical="center"/>
      <protection locked="0"/>
    </xf>
    <xf numFmtId="3" fontId="22" fillId="0" borderId="26" xfId="51" applyNumberFormat="1" applyFont="1" applyBorder="1" applyAlignment="1" applyProtection="1">
      <alignment vertical="center"/>
      <protection locked="0"/>
    </xf>
    <xf numFmtId="3" fontId="22" fillId="0" borderId="25" xfId="51" applyNumberFormat="1" applyFont="1" applyBorder="1" applyAlignment="1" applyProtection="1">
      <alignment vertical="center"/>
      <protection locked="0"/>
    </xf>
    <xf numFmtId="3" fontId="15" fillId="0" borderId="25" xfId="51" applyNumberFormat="1" applyFont="1" applyBorder="1" applyAlignment="1" applyProtection="1">
      <alignment vertical="center"/>
      <protection locked="0"/>
    </xf>
    <xf numFmtId="3" fontId="15" fillId="0" borderId="28" xfId="51" applyNumberFormat="1" applyFont="1" applyBorder="1" applyAlignment="1" applyProtection="1">
      <alignment vertical="center"/>
      <protection/>
    </xf>
    <xf numFmtId="3" fontId="15" fillId="0" borderId="25" xfId="51" applyNumberFormat="1" applyFont="1" applyBorder="1" applyAlignment="1" applyProtection="1">
      <alignment vertical="center"/>
      <protection/>
    </xf>
    <xf numFmtId="3" fontId="22" fillId="0" borderId="57" xfId="51" applyNumberFormat="1" applyFont="1" applyBorder="1" applyAlignment="1" applyProtection="1">
      <alignment vertical="center"/>
      <protection locked="0"/>
    </xf>
    <xf numFmtId="3" fontId="22" fillId="0" borderId="28" xfId="51" applyNumberFormat="1" applyFont="1" applyBorder="1" applyAlignment="1" applyProtection="1">
      <alignment vertical="center"/>
      <protection locked="0"/>
    </xf>
    <xf numFmtId="0" fontId="15" fillId="0" borderId="11" xfId="51" applyFont="1" applyBorder="1" applyAlignment="1">
      <alignment horizontal="left" vertical="center"/>
      <protection/>
    </xf>
    <xf numFmtId="0" fontId="20" fillId="0" borderId="38" xfId="53" applyFont="1" applyFill="1" applyBorder="1">
      <alignment/>
      <protection/>
    </xf>
    <xf numFmtId="0" fontId="20" fillId="0" borderId="24" xfId="53" applyFont="1" applyFill="1" applyBorder="1">
      <alignment/>
      <protection/>
    </xf>
    <xf numFmtId="0" fontId="15" fillId="0" borderId="0" xfId="53" applyFont="1" applyFill="1" applyBorder="1" applyAlignment="1">
      <alignment horizontal="left" wrapText="1"/>
      <protection/>
    </xf>
    <xf numFmtId="0" fontId="20" fillId="0" borderId="38" xfId="53" applyFont="1" applyFill="1" applyBorder="1" applyAlignment="1">
      <alignment horizontal="left" wrapText="1"/>
      <protection/>
    </xf>
    <xf numFmtId="0" fontId="20" fillId="0" borderId="52" xfId="53" applyFont="1" applyFill="1" applyBorder="1" applyAlignment="1">
      <alignment horizontal="left" wrapText="1"/>
      <protection/>
    </xf>
    <xf numFmtId="0" fontId="20" fillId="0" borderId="0" xfId="53" applyFont="1" applyFill="1" applyBorder="1" applyAlignment="1">
      <alignment horizontal="left" wrapText="1"/>
      <protection/>
    </xf>
    <xf numFmtId="0" fontId="20" fillId="0" borderId="24" xfId="53" applyFont="1" applyFill="1" applyBorder="1" applyAlignment="1">
      <alignment horizontal="left" wrapText="1"/>
      <protection/>
    </xf>
    <xf numFmtId="3" fontId="22" fillId="0" borderId="57" xfId="51" applyNumberFormat="1" applyFont="1" applyBorder="1" applyAlignment="1">
      <alignment vertical="center"/>
      <protection/>
    </xf>
    <xf numFmtId="3" fontId="15" fillId="0" borderId="64" xfId="51" applyNumberFormat="1" applyFont="1" applyBorder="1" applyAlignment="1" applyProtection="1">
      <alignment vertical="center"/>
      <protection locked="0"/>
    </xf>
    <xf numFmtId="3" fontId="15" fillId="0" borderId="34" xfId="51" applyNumberFormat="1" applyFont="1" applyBorder="1" applyAlignment="1" applyProtection="1">
      <alignment vertical="center"/>
      <protection locked="0"/>
    </xf>
    <xf numFmtId="3" fontId="22" fillId="0" borderId="57" xfId="51" applyNumberFormat="1" applyFont="1" applyBorder="1" applyAlignment="1" applyProtection="1">
      <alignment vertical="center"/>
      <protection/>
    </xf>
    <xf numFmtId="3" fontId="22" fillId="0" borderId="28" xfId="51" applyNumberFormat="1" applyFont="1" applyBorder="1" applyAlignment="1" applyProtection="1">
      <alignment horizontal="right"/>
      <protection locked="0"/>
    </xf>
    <xf numFmtId="3" fontId="22" fillId="0" borderId="28" xfId="51" applyNumberFormat="1" applyFont="1" applyBorder="1" applyAlignment="1" applyProtection="1">
      <alignment horizontal="right"/>
      <protection/>
    </xf>
    <xf numFmtId="3" fontId="15" fillId="0" borderId="28" xfId="51" applyNumberFormat="1" applyFont="1" applyBorder="1" applyAlignment="1" applyProtection="1">
      <alignment horizontal="right"/>
      <protection locked="0"/>
    </xf>
    <xf numFmtId="3" fontId="22" fillId="0" borderId="25" xfId="51" applyNumberFormat="1" applyFont="1" applyBorder="1" applyAlignment="1" applyProtection="1">
      <alignment horizontal="right"/>
      <protection locked="0"/>
    </xf>
    <xf numFmtId="3" fontId="15" fillId="0" borderId="25" xfId="51" applyNumberFormat="1" applyFont="1" applyBorder="1" applyAlignment="1" applyProtection="1">
      <alignment horizontal="right"/>
      <protection locked="0"/>
    </xf>
    <xf numFmtId="214" fontId="15" fillId="18" borderId="0" xfId="51" applyNumberFormat="1" applyFont="1" applyFill="1" applyAlignment="1" applyProtection="1" quotePrefix="1">
      <alignment horizontal="center" vertical="center"/>
      <protection/>
    </xf>
    <xf numFmtId="0" fontId="59" fillId="0" borderId="0" xfId="0" applyFont="1" applyAlignment="1">
      <alignment/>
    </xf>
    <xf numFmtId="0" fontId="15" fillId="13" borderId="0" xfId="51" applyFont="1" applyFill="1" applyAlignment="1">
      <alignment vertical="center"/>
      <protection/>
    </xf>
    <xf numFmtId="0" fontId="39" fillId="13" borderId="0" xfId="51" applyFill="1">
      <alignment/>
      <protection/>
    </xf>
    <xf numFmtId="0" fontId="60" fillId="0" borderId="0" xfId="52" applyFont="1" applyAlignment="1">
      <alignment vertical="center"/>
      <protection/>
    </xf>
    <xf numFmtId="0" fontId="61" fillId="0" borderId="0" xfId="52" applyFont="1" applyAlignment="1">
      <alignment vertical="center"/>
      <protection/>
    </xf>
    <xf numFmtId="0" fontId="61" fillId="0" borderId="0" xfId="52" applyFont="1" applyAlignment="1">
      <alignment vertical="center" wrapText="1"/>
      <protection/>
    </xf>
    <xf numFmtId="1" fontId="62" fillId="0" borderId="0" xfId="52" applyNumberFormat="1" applyFont="1" applyAlignment="1">
      <alignment vertical="center"/>
      <protection/>
    </xf>
    <xf numFmtId="0" fontId="63" fillId="0" borderId="0" xfId="52" applyFont="1" applyProtection="1">
      <alignment/>
      <protection locked="0"/>
    </xf>
    <xf numFmtId="0" fontId="61" fillId="0" borderId="0" xfId="52" applyFont="1" applyAlignment="1" applyProtection="1">
      <alignment vertical="center"/>
      <protection locked="0"/>
    </xf>
    <xf numFmtId="0" fontId="61" fillId="0" borderId="0" xfId="52" applyFont="1" applyBorder="1" applyAlignment="1">
      <alignment vertical="center"/>
      <protection/>
    </xf>
    <xf numFmtId="0" fontId="61" fillId="0" borderId="0" xfId="52" applyFont="1" applyBorder="1" applyAlignment="1">
      <alignment vertical="center" wrapText="1"/>
      <protection/>
    </xf>
    <xf numFmtId="0" fontId="61" fillId="0" borderId="0" xfId="52" applyFont="1" applyAlignment="1">
      <alignment horizontal="center" vertical="center"/>
      <protection/>
    </xf>
    <xf numFmtId="14" fontId="61" fillId="18" borderId="0" xfId="52" applyNumberFormat="1" applyFont="1" applyFill="1" applyAlignment="1" applyProtection="1" quotePrefix="1">
      <alignment horizontal="center" vertical="center"/>
      <protection locked="0"/>
    </xf>
    <xf numFmtId="14" fontId="61" fillId="18" borderId="0" xfId="52" applyNumberFormat="1" applyFont="1" applyFill="1" applyAlignment="1" applyProtection="1">
      <alignment horizontal="center" vertical="center"/>
      <protection locked="0"/>
    </xf>
    <xf numFmtId="0" fontId="61" fillId="0" borderId="0" xfId="52" applyFont="1" applyAlignment="1" quotePrefix="1">
      <alignment vertical="center"/>
      <protection/>
    </xf>
    <xf numFmtId="49" fontId="61" fillId="18" borderId="10" xfId="52" applyNumberFormat="1" applyFont="1" applyFill="1" applyBorder="1" applyAlignment="1" applyProtection="1">
      <alignment horizontal="center" vertical="center"/>
      <protection locked="0"/>
    </xf>
    <xf numFmtId="49" fontId="67" fillId="18" borderId="36" xfId="52" applyNumberFormat="1" applyFont="1" applyFill="1" applyBorder="1" applyAlignment="1" applyProtection="1">
      <alignment horizontal="center" vertical="center"/>
      <protection locked="0"/>
    </xf>
    <xf numFmtId="0" fontId="61" fillId="0" borderId="0" xfId="52" applyFont="1" applyAlignment="1" quotePrefix="1">
      <alignment horizontal="center" vertical="center"/>
      <protection/>
    </xf>
    <xf numFmtId="215" fontId="61" fillId="0" borderId="0" xfId="52" applyNumberFormat="1" applyFont="1" applyAlignment="1">
      <alignment vertical="center"/>
      <protection/>
    </xf>
    <xf numFmtId="0" fontId="60" fillId="0" borderId="0" xfId="52" applyFont="1" applyBorder="1" applyAlignment="1">
      <alignment vertical="center"/>
      <protection/>
    </xf>
    <xf numFmtId="0" fontId="68" fillId="0" borderId="27" xfId="53" applyFont="1" applyFill="1" applyBorder="1" applyAlignment="1">
      <alignment horizontal="left" vertical="center" wrapText="1"/>
      <protection/>
    </xf>
    <xf numFmtId="0" fontId="69" fillId="0" borderId="30" xfId="53" applyFont="1" applyFill="1" applyBorder="1" applyAlignment="1">
      <alignment horizontal="center" vertical="center" wrapText="1"/>
      <protection/>
    </xf>
    <xf numFmtId="0" fontId="61" fillId="0" borderId="53" xfId="52" applyFont="1" applyBorder="1" applyAlignment="1">
      <alignment horizontal="center" vertical="center" wrapText="1"/>
      <protection/>
    </xf>
    <xf numFmtId="0" fontId="61" fillId="0" borderId="14" xfId="52" applyFont="1" applyBorder="1" applyAlignment="1">
      <alignment horizontal="center" vertical="center"/>
      <protection/>
    </xf>
    <xf numFmtId="0" fontId="61" fillId="0" borderId="19" xfId="52" applyFont="1" applyBorder="1" applyAlignment="1">
      <alignment horizontal="center" vertical="center"/>
      <protection/>
    </xf>
    <xf numFmtId="0" fontId="61" fillId="0" borderId="23" xfId="52" applyFont="1" applyBorder="1" applyAlignment="1">
      <alignment horizontal="center" vertical="center"/>
      <protection/>
    </xf>
    <xf numFmtId="0" fontId="70" fillId="0" borderId="30" xfId="53" applyFont="1" applyFill="1" applyBorder="1" applyAlignment="1">
      <alignment horizontal="center" vertical="center" wrapText="1"/>
      <protection/>
    </xf>
    <xf numFmtId="0" fontId="61" fillId="0" borderId="17" xfId="52" applyFont="1" applyBorder="1" applyAlignment="1">
      <alignment horizontal="center" vertical="center"/>
      <protection/>
    </xf>
    <xf numFmtId="0" fontId="71" fillId="0" borderId="27" xfId="52" applyFont="1" applyBorder="1" applyAlignment="1">
      <alignment vertical="center"/>
      <protection/>
    </xf>
    <xf numFmtId="0" fontId="61" fillId="0" borderId="30" xfId="52" applyFont="1" applyBorder="1" applyAlignment="1">
      <alignment horizontal="center" vertical="center"/>
      <protection/>
    </xf>
    <xf numFmtId="0" fontId="61" fillId="0" borderId="13" xfId="52" applyFont="1" applyBorder="1" applyAlignment="1">
      <alignment horizontal="left" vertical="center" wrapText="1"/>
      <protection/>
    </xf>
    <xf numFmtId="0" fontId="72" fillId="0" borderId="0" xfId="52" applyFont="1" applyAlignment="1">
      <alignment vertical="center"/>
      <protection/>
    </xf>
    <xf numFmtId="216" fontId="73" fillId="18" borderId="15" xfId="53" applyNumberFormat="1" applyFont="1" applyFill="1" applyBorder="1" applyAlignment="1" quotePrefix="1">
      <alignment horizontal="right" vertical="center"/>
      <protection/>
    </xf>
    <xf numFmtId="3" fontId="68" fillId="0" borderId="68" xfId="52" applyNumberFormat="1" applyFont="1" applyBorder="1" applyAlignment="1">
      <alignment horizontal="right" vertical="center"/>
      <protection/>
    </xf>
    <xf numFmtId="0" fontId="74" fillId="0" borderId="0" xfId="52" applyFont="1" applyAlignment="1">
      <alignment vertical="center"/>
      <protection/>
    </xf>
    <xf numFmtId="216" fontId="73" fillId="18" borderId="19" xfId="53" applyNumberFormat="1" applyFont="1" applyFill="1" applyBorder="1" applyAlignment="1" quotePrefix="1">
      <alignment horizontal="right" vertical="center"/>
      <protection/>
    </xf>
    <xf numFmtId="3" fontId="68" fillId="0" borderId="54" xfId="52" applyNumberFormat="1" applyFont="1" applyBorder="1" applyAlignment="1">
      <alignment horizontal="right" vertical="center"/>
      <protection/>
    </xf>
    <xf numFmtId="0" fontId="74" fillId="16" borderId="0" xfId="52" applyFont="1" applyFill="1" applyAlignment="1">
      <alignment vertical="center"/>
      <protection/>
    </xf>
    <xf numFmtId="0" fontId="74" fillId="20" borderId="0" xfId="52" applyFont="1" applyFill="1" applyAlignment="1">
      <alignment vertical="center"/>
      <protection/>
    </xf>
    <xf numFmtId="0" fontId="74" fillId="0" borderId="23" xfId="53" applyNumberFormat="1" applyFont="1" applyFill="1" applyBorder="1" applyAlignment="1" quotePrefix="1">
      <alignment horizontal="right"/>
      <protection/>
    </xf>
    <xf numFmtId="216" fontId="73" fillId="18" borderId="0" xfId="53" applyNumberFormat="1" applyFont="1" applyFill="1" applyBorder="1" applyAlignment="1" quotePrefix="1">
      <alignment horizontal="right" vertical="center"/>
      <protection/>
    </xf>
    <xf numFmtId="0" fontId="74" fillId="0" borderId="0" xfId="52" applyNumberFormat="1" applyFont="1" applyAlignment="1">
      <alignment horizontal="right"/>
      <protection/>
    </xf>
    <xf numFmtId="0" fontId="74" fillId="0" borderId="0" xfId="53" applyNumberFormat="1" applyFont="1" applyFill="1" applyAlignment="1">
      <alignment horizontal="right"/>
      <protection/>
    </xf>
    <xf numFmtId="0" fontId="73" fillId="18" borderId="48" xfId="53" applyFont="1" applyFill="1" applyBorder="1" applyAlignment="1" quotePrefix="1">
      <alignment horizontal="left"/>
      <protection/>
    </xf>
    <xf numFmtId="196" fontId="75" fillId="0" borderId="0" xfId="53" applyNumberFormat="1" applyFont="1" applyFill="1" applyBorder="1">
      <alignment/>
      <protection/>
    </xf>
    <xf numFmtId="0" fontId="76" fillId="0" borderId="0" xfId="53" applyFont="1" applyFill="1" applyBorder="1">
      <alignment/>
      <protection/>
    </xf>
    <xf numFmtId="0" fontId="76" fillId="0" borderId="13" xfId="53" applyFont="1" applyFill="1" applyBorder="1">
      <alignment/>
      <protection/>
    </xf>
    <xf numFmtId="0" fontId="77" fillId="0" borderId="0" xfId="52" applyFont="1" applyAlignment="1">
      <alignment vertical="center"/>
      <protection/>
    </xf>
    <xf numFmtId="3" fontId="68" fillId="0" borderId="75" xfId="52" applyNumberFormat="1" applyFont="1" applyBorder="1" applyAlignment="1">
      <alignment horizontal="right" vertical="center"/>
      <protection/>
    </xf>
    <xf numFmtId="0" fontId="60" fillId="0" borderId="0" xfId="52" applyNumberFormat="1" applyFont="1" applyBorder="1" applyAlignment="1">
      <alignment horizontal="right"/>
      <protection/>
    </xf>
    <xf numFmtId="0" fontId="70" fillId="0" borderId="27" xfId="53" applyFont="1" applyFill="1" applyBorder="1" applyAlignment="1" quotePrefix="1">
      <alignment horizontal="right" vertical="center"/>
      <protection/>
    </xf>
    <xf numFmtId="0" fontId="78" fillId="0" borderId="30" xfId="53" applyFont="1" applyFill="1" applyBorder="1" applyAlignment="1">
      <alignment horizontal="right" vertical="center"/>
      <protection/>
    </xf>
    <xf numFmtId="3" fontId="67" fillId="0" borderId="10" xfId="52" applyNumberFormat="1" applyFont="1" applyBorder="1" applyAlignment="1">
      <alignment vertical="center"/>
      <protection/>
    </xf>
    <xf numFmtId="0" fontId="79" fillId="0" borderId="0" xfId="52" applyFont="1" applyBorder="1" applyAlignment="1">
      <alignment vertical="center"/>
      <protection/>
    </xf>
    <xf numFmtId="0" fontId="70" fillId="0" borderId="0" xfId="53" applyFont="1" applyFill="1" applyBorder="1" applyAlignment="1" quotePrefix="1">
      <alignment horizontal="right" vertical="center"/>
      <protection/>
    </xf>
    <xf numFmtId="216" fontId="78" fillId="0" borderId="0" xfId="53" applyNumberFormat="1" applyFont="1" applyFill="1" applyBorder="1" applyAlignment="1" quotePrefix="1">
      <alignment horizontal="center" vertical="center"/>
      <protection/>
    </xf>
    <xf numFmtId="0" fontId="59" fillId="0" borderId="0" xfId="53" applyFont="1" applyFill="1" applyBorder="1" applyAlignment="1">
      <alignment horizontal="left" vertical="center" wrapText="1"/>
      <protection/>
    </xf>
    <xf numFmtId="3" fontId="61" fillId="0" borderId="0" xfId="52" applyNumberFormat="1" applyFont="1" applyBorder="1" applyAlignment="1" applyProtection="1">
      <alignment horizontal="right" vertical="center"/>
      <protection locked="0"/>
    </xf>
    <xf numFmtId="3" fontId="61" fillId="0" borderId="0" xfId="52" applyNumberFormat="1" applyFont="1" applyAlignment="1">
      <alignment horizontal="right" vertical="center"/>
      <protection/>
    </xf>
    <xf numFmtId="3" fontId="61" fillId="0" borderId="0" xfId="52" applyNumberFormat="1" applyFont="1" applyAlignment="1">
      <alignment horizontal="center" vertical="center"/>
      <protection/>
    </xf>
    <xf numFmtId="0" fontId="66" fillId="0" borderId="0" xfId="52" applyFont="1" applyAlignment="1">
      <alignment vertical="center" wrapText="1"/>
      <protection/>
    </xf>
    <xf numFmtId="14" fontId="61" fillId="0" borderId="0" xfId="52" applyNumberFormat="1" applyFont="1" applyFill="1" applyAlignment="1" applyProtection="1" quotePrefix="1">
      <alignment horizontal="center" vertical="center"/>
      <protection/>
    </xf>
    <xf numFmtId="14" fontId="61" fillId="0" borderId="0" xfId="52" applyNumberFormat="1" applyFont="1" applyFill="1" applyAlignment="1" applyProtection="1">
      <alignment horizontal="center" vertical="center"/>
      <protection/>
    </xf>
    <xf numFmtId="49" fontId="61" fillId="18" borderId="10" xfId="52" applyNumberFormat="1" applyFont="1" applyFill="1" applyBorder="1" applyAlignment="1">
      <alignment horizontal="center" vertical="center"/>
      <protection/>
    </xf>
    <xf numFmtId="3" fontId="61" fillId="0" borderId="0" xfId="52" applyNumberFormat="1" applyFont="1" applyAlignment="1" quotePrefix="1">
      <alignment horizontal="right" vertical="center"/>
      <protection/>
    </xf>
    <xf numFmtId="49" fontId="67" fillId="18" borderId="36" xfId="52" applyNumberFormat="1" applyFont="1" applyFill="1" applyBorder="1" applyAlignment="1">
      <alignment horizontal="center" vertical="center"/>
      <protection/>
    </xf>
    <xf numFmtId="0" fontId="61" fillId="0" borderId="15" xfId="52" applyFont="1" applyBorder="1" applyAlignment="1">
      <alignment horizontal="center" vertical="center"/>
      <protection/>
    </xf>
    <xf numFmtId="3" fontId="61" fillId="0" borderId="14" xfId="52" applyNumberFormat="1" applyFont="1" applyBorder="1" applyAlignment="1">
      <alignment horizontal="right" vertical="center"/>
      <protection/>
    </xf>
    <xf numFmtId="3" fontId="61" fillId="0" borderId="14" xfId="52" applyNumberFormat="1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center" vertical="center" wrapText="1"/>
      <protection/>
    </xf>
    <xf numFmtId="1" fontId="61" fillId="0" borderId="17" xfId="52" applyNumberFormat="1" applyFont="1" applyBorder="1" applyAlignment="1">
      <alignment horizontal="center" vertical="center"/>
      <protection/>
    </xf>
    <xf numFmtId="0" fontId="71" fillId="0" borderId="27" xfId="52" applyFont="1" applyBorder="1" applyAlignment="1">
      <alignment horizontal="left" vertical="center"/>
      <protection/>
    </xf>
    <xf numFmtId="3" fontId="61" fillId="0" borderId="21" xfId="52" applyNumberFormat="1" applyFont="1" applyBorder="1" applyAlignment="1">
      <alignment horizontal="right" vertical="center"/>
      <protection/>
    </xf>
    <xf numFmtId="3" fontId="68" fillId="16" borderId="59" xfId="52" applyNumberFormat="1" applyFont="1" applyFill="1" applyBorder="1" applyAlignment="1" applyProtection="1">
      <alignment horizontal="right" vertical="center"/>
      <protection locked="0"/>
    </xf>
    <xf numFmtId="3" fontId="68" fillId="16" borderId="68" xfId="52" applyNumberFormat="1" applyFont="1" applyFill="1" applyBorder="1" applyAlignment="1" applyProtection="1">
      <alignment horizontal="right" vertical="center"/>
      <protection locked="0"/>
    </xf>
    <xf numFmtId="3" fontId="68" fillId="16" borderId="48" xfId="52" applyNumberFormat="1" applyFont="1" applyFill="1" applyBorder="1" applyAlignment="1" applyProtection="1">
      <alignment horizontal="right" vertical="center"/>
      <protection locked="0"/>
    </xf>
    <xf numFmtId="3" fontId="68" fillId="16" borderId="54" xfId="52" applyNumberFormat="1" applyFont="1" applyFill="1" applyBorder="1" applyAlignment="1" applyProtection="1">
      <alignment horizontal="right" vertical="center"/>
      <protection locked="0"/>
    </xf>
    <xf numFmtId="0" fontId="74" fillId="0" borderId="0" xfId="52" applyNumberFormat="1" applyFont="1" applyBorder="1" applyAlignment="1">
      <alignment horizontal="right"/>
      <protection/>
    </xf>
    <xf numFmtId="0" fontId="73" fillId="18" borderId="48" xfId="52" applyFont="1" applyFill="1" applyBorder="1" applyAlignment="1">
      <alignment vertical="center"/>
      <protection/>
    </xf>
    <xf numFmtId="0" fontId="74" fillId="20" borderId="0" xfId="52" applyNumberFormat="1" applyFont="1" applyFill="1" applyAlignment="1">
      <alignment horizontal="right"/>
      <protection/>
    </xf>
    <xf numFmtId="216" fontId="73" fillId="18" borderId="19" xfId="53" applyNumberFormat="1" applyFont="1" applyFill="1" applyBorder="1" applyAlignment="1" quotePrefix="1">
      <alignment horizontal="right"/>
      <protection/>
    </xf>
    <xf numFmtId="0" fontId="74" fillId="0" borderId="0" xfId="52" applyFont="1">
      <alignment/>
      <protection/>
    </xf>
    <xf numFmtId="216" fontId="73" fillId="18" borderId="19" xfId="53" applyNumberFormat="1" applyFont="1" applyFill="1" applyBorder="1" applyAlignment="1">
      <alignment horizontal="right"/>
      <protection/>
    </xf>
    <xf numFmtId="3" fontId="68" fillId="0" borderId="56" xfId="52" applyNumberFormat="1" applyFont="1" applyBorder="1" applyAlignment="1">
      <alignment horizontal="right" vertical="center"/>
      <protection/>
    </xf>
    <xf numFmtId="3" fontId="68" fillId="16" borderId="40" xfId="52" applyNumberFormat="1" applyFont="1" applyFill="1" applyBorder="1" applyAlignment="1" applyProtection="1">
      <alignment horizontal="right" vertical="center"/>
      <protection locked="0"/>
    </xf>
    <xf numFmtId="3" fontId="68" fillId="16" borderId="76" xfId="52" applyNumberFormat="1" applyFont="1" applyFill="1" applyBorder="1" applyAlignment="1" applyProtection="1">
      <alignment horizontal="right" vertical="center"/>
      <protection locked="0"/>
    </xf>
    <xf numFmtId="3" fontId="68" fillId="16" borderId="56" xfId="52" applyNumberFormat="1" applyFont="1" applyFill="1" applyBorder="1" applyAlignment="1" applyProtection="1">
      <alignment horizontal="right" vertical="center"/>
      <protection locked="0"/>
    </xf>
    <xf numFmtId="0" fontId="60" fillId="0" borderId="0" xfId="52" applyNumberFormat="1" applyFont="1" applyAlignment="1">
      <alignment horizontal="right"/>
      <protection/>
    </xf>
    <xf numFmtId="218" fontId="70" fillId="0" borderId="27" xfId="53" applyNumberFormat="1" applyFont="1" applyFill="1" applyBorder="1" applyAlignment="1">
      <alignment vertical="center"/>
      <protection/>
    </xf>
    <xf numFmtId="3" fontId="67" fillId="16" borderId="10" xfId="52" applyNumberFormat="1" applyFont="1" applyFill="1" applyBorder="1" applyAlignment="1">
      <alignment vertical="center"/>
      <protection/>
    </xf>
    <xf numFmtId="0" fontId="70" fillId="0" borderId="0" xfId="53" applyFont="1" applyFill="1" applyBorder="1" applyAlignment="1">
      <alignment horizontal="center" vertical="center"/>
      <protection/>
    </xf>
    <xf numFmtId="0" fontId="61" fillId="0" borderId="15" xfId="52" applyFont="1" applyBorder="1" applyAlignment="1">
      <alignment vertical="center"/>
      <protection/>
    </xf>
    <xf numFmtId="0" fontId="61" fillId="0" borderId="16" xfId="52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center" vertical="center"/>
      <protection/>
    </xf>
    <xf numFmtId="3" fontId="61" fillId="0" borderId="17" xfId="52" applyNumberFormat="1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left" vertical="center"/>
      <protection/>
    </xf>
    <xf numFmtId="0" fontId="61" fillId="0" borderId="27" xfId="52" applyFont="1" applyBorder="1" applyAlignment="1">
      <alignment vertical="center" wrapText="1"/>
      <protection/>
    </xf>
    <xf numFmtId="3" fontId="61" fillId="0" borderId="27" xfId="52" applyNumberFormat="1" applyFont="1" applyBorder="1" applyAlignment="1">
      <alignment horizontal="right" vertical="center"/>
      <protection/>
    </xf>
    <xf numFmtId="3" fontId="61" fillId="0" borderId="30" xfId="52" applyNumberFormat="1" applyFont="1" applyBorder="1" applyAlignment="1">
      <alignment horizontal="right" vertical="center"/>
      <protection/>
    </xf>
    <xf numFmtId="0" fontId="71" fillId="0" borderId="22" xfId="52" applyFont="1" applyBorder="1" applyAlignment="1">
      <alignment vertical="center" wrapText="1"/>
      <protection/>
    </xf>
    <xf numFmtId="3" fontId="68" fillId="0" borderId="68" xfId="52" applyNumberFormat="1" applyFont="1" applyBorder="1" applyAlignment="1">
      <alignment vertical="center"/>
      <protection/>
    </xf>
    <xf numFmtId="3" fontId="68" fillId="0" borderId="54" xfId="52" applyNumberFormat="1" applyFont="1" applyBorder="1" applyAlignment="1" applyProtection="1">
      <alignment vertical="center"/>
      <protection/>
    </xf>
    <xf numFmtId="216" fontId="73" fillId="18" borderId="22" xfId="53" applyNumberFormat="1" applyFont="1" applyFill="1" applyBorder="1" applyAlignment="1" quotePrefix="1">
      <alignment horizontal="right" vertical="center"/>
      <protection/>
    </xf>
    <xf numFmtId="3" fontId="68" fillId="0" borderId="75" xfId="52" applyNumberFormat="1" applyFont="1" applyBorder="1" applyAlignment="1" applyProtection="1">
      <alignment vertical="center"/>
      <protection/>
    </xf>
    <xf numFmtId="216" fontId="67" fillId="0" borderId="27" xfId="53" applyNumberFormat="1" applyFont="1" applyFill="1" applyBorder="1" applyAlignment="1" quotePrefix="1">
      <alignment horizontal="center" vertical="center"/>
      <protection/>
    </xf>
    <xf numFmtId="3" fontId="67" fillId="0" borderId="27" xfId="52" applyNumberFormat="1" applyFont="1" applyBorder="1" applyAlignment="1">
      <alignment vertical="center"/>
      <protection/>
    </xf>
    <xf numFmtId="3" fontId="67" fillId="0" borderId="30" xfId="52" applyNumberFormat="1" applyFont="1" applyBorder="1" applyAlignment="1">
      <alignment vertical="center"/>
      <protection/>
    </xf>
    <xf numFmtId="0" fontId="59" fillId="0" borderId="27" xfId="53" applyFont="1" applyFill="1" applyBorder="1" applyAlignment="1">
      <alignment horizontal="right" vertical="center"/>
      <protection/>
    </xf>
    <xf numFmtId="3" fontId="70" fillId="0" borderId="30" xfId="53" applyNumberFormat="1" applyFont="1" applyFill="1" applyBorder="1" applyAlignment="1">
      <alignment vertical="center"/>
      <protection/>
    </xf>
    <xf numFmtId="3" fontId="68" fillId="0" borderId="54" xfId="52" applyNumberFormat="1" applyFont="1" applyBorder="1" applyAlignment="1">
      <alignment vertical="center"/>
      <protection/>
    </xf>
    <xf numFmtId="0" fontId="76" fillId="0" borderId="0" xfId="53" applyFont="1" applyFill="1">
      <alignment/>
      <protection/>
    </xf>
    <xf numFmtId="0" fontId="75" fillId="20" borderId="0" xfId="53" applyFont="1" applyFill="1" applyBorder="1" applyAlignment="1">
      <alignment horizontal="right"/>
      <protection/>
    </xf>
    <xf numFmtId="0" fontId="73" fillId="18" borderId="48" xfId="53" applyFont="1" applyFill="1" applyBorder="1">
      <alignment/>
      <protection/>
    </xf>
    <xf numFmtId="3" fontId="68" fillId="0" borderId="54" xfId="52" applyNumberFormat="1" applyFont="1" applyBorder="1" applyAlignment="1" applyProtection="1">
      <alignment horizontal="right" vertical="center"/>
      <protection locked="0"/>
    </xf>
    <xf numFmtId="216" fontId="70" fillId="0" borderId="27" xfId="53" applyNumberFormat="1" applyFont="1" applyFill="1" applyBorder="1" applyAlignment="1" quotePrefix="1">
      <alignment horizontal="right" vertical="center"/>
      <protection/>
    </xf>
    <xf numFmtId="3" fontId="68" fillId="0" borderId="68" xfId="52" applyNumberFormat="1" applyFont="1" applyBorder="1" applyAlignment="1" applyProtection="1">
      <alignment vertical="center"/>
      <protection locked="0"/>
    </xf>
    <xf numFmtId="3" fontId="68" fillId="0" borderId="54" xfId="52" applyNumberFormat="1" applyFont="1" applyBorder="1" applyAlignment="1" applyProtection="1">
      <alignment vertical="center"/>
      <protection locked="0"/>
    </xf>
    <xf numFmtId="0" fontId="66" fillId="0" borderId="0" xfId="52" applyFont="1" applyAlignment="1">
      <alignment vertical="center"/>
      <protection/>
    </xf>
    <xf numFmtId="0" fontId="61" fillId="25" borderId="14" xfId="52" applyFont="1" applyFill="1" applyBorder="1" applyAlignment="1" quotePrefix="1">
      <alignment horizontal="center" vertical="center"/>
      <protection/>
    </xf>
    <xf numFmtId="0" fontId="61" fillId="25" borderId="14" xfId="52" applyFont="1" applyFill="1" applyBorder="1" applyAlignment="1">
      <alignment vertical="center"/>
      <protection/>
    </xf>
    <xf numFmtId="0" fontId="61" fillId="25" borderId="15" xfId="52" applyFont="1" applyFill="1" applyBorder="1" applyAlignment="1" quotePrefix="1">
      <alignment horizontal="center" vertical="center" wrapText="1"/>
      <protection/>
    </xf>
    <xf numFmtId="3" fontId="61" fillId="0" borderId="10" xfId="52" applyNumberFormat="1" applyFont="1" applyBorder="1" applyAlignment="1">
      <alignment horizontal="center" vertical="center"/>
      <protection/>
    </xf>
    <xf numFmtId="1" fontId="61" fillId="0" borderId="10" xfId="52" applyNumberFormat="1" applyFont="1" applyBorder="1" applyAlignment="1">
      <alignment horizontal="center" vertical="center"/>
      <protection/>
    </xf>
    <xf numFmtId="0" fontId="61" fillId="25" borderId="21" xfId="52" applyFont="1" applyFill="1" applyBorder="1" applyAlignment="1" quotePrefix="1">
      <alignment horizontal="center" vertical="center" wrapText="1"/>
      <protection/>
    </xf>
    <xf numFmtId="0" fontId="61" fillId="25" borderId="19" xfId="52" applyFont="1" applyFill="1" applyBorder="1" applyAlignment="1" quotePrefix="1">
      <alignment horizontal="center" vertical="center" wrapText="1"/>
      <protection/>
    </xf>
    <xf numFmtId="0" fontId="61" fillId="25" borderId="27" xfId="52" applyFont="1" applyFill="1" applyBorder="1" applyAlignment="1" quotePrefix="1">
      <alignment horizontal="left" vertical="center"/>
      <protection/>
    </xf>
    <xf numFmtId="0" fontId="61" fillId="25" borderId="30" xfId="52" applyFont="1" applyFill="1" applyBorder="1" applyAlignment="1">
      <alignment horizontal="center" vertical="center"/>
      <protection/>
    </xf>
    <xf numFmtId="0" fontId="61" fillId="25" borderId="27" xfId="52" applyFont="1" applyFill="1" applyBorder="1" applyAlignment="1" quotePrefix="1">
      <alignment horizontal="left" vertical="center" wrapText="1"/>
      <protection/>
    </xf>
    <xf numFmtId="3" fontId="61" fillId="0" borderId="10" xfId="52" applyNumberFormat="1" applyFont="1" applyBorder="1" applyAlignment="1">
      <alignment horizontal="right" vertical="center"/>
      <protection/>
    </xf>
    <xf numFmtId="0" fontId="61" fillId="25" borderId="22" xfId="52" applyFont="1" applyFill="1" applyBorder="1" applyAlignment="1">
      <alignment vertical="center"/>
      <protection/>
    </xf>
    <xf numFmtId="196" fontId="61" fillId="25" borderId="29" xfId="52" applyNumberFormat="1" applyFont="1" applyFill="1" applyBorder="1" applyAlignment="1" quotePrefix="1">
      <alignment horizontal="center" vertical="center"/>
      <protection/>
    </xf>
    <xf numFmtId="196" fontId="61" fillId="25" borderId="21" xfId="52" applyNumberFormat="1" applyFont="1" applyFill="1" applyBorder="1" applyAlignment="1" quotePrefix="1">
      <alignment horizontal="center" vertical="center" wrapText="1"/>
      <protection/>
    </xf>
    <xf numFmtId="3" fontId="67" fillId="0" borderId="21" xfId="52" applyNumberFormat="1" applyFont="1" applyBorder="1" applyAlignment="1">
      <alignment horizontal="right" vertical="center"/>
      <protection/>
    </xf>
    <xf numFmtId="196" fontId="61" fillId="0" borderId="0" xfId="52" applyNumberFormat="1" applyFont="1" applyBorder="1" applyAlignment="1">
      <alignment vertical="center"/>
      <protection/>
    </xf>
    <xf numFmtId="196" fontId="61" fillId="0" borderId="0" xfId="52" applyNumberFormat="1" applyFont="1" applyBorder="1" applyAlignment="1">
      <alignment vertical="center" wrapText="1"/>
      <protection/>
    </xf>
    <xf numFmtId="3" fontId="61" fillId="0" borderId="0" xfId="52" applyNumberFormat="1" applyFont="1" applyBorder="1" applyAlignment="1">
      <alignment horizontal="right" vertical="center"/>
      <protection/>
    </xf>
    <xf numFmtId="0" fontId="61" fillId="0" borderId="27" xfId="52" applyFont="1" applyBorder="1" applyAlignment="1" quotePrefix="1">
      <alignment horizontal="center" vertical="center"/>
      <protection/>
    </xf>
    <xf numFmtId="0" fontId="61" fillId="0" borderId="30" xfId="52" applyFont="1" applyBorder="1" applyAlignment="1" quotePrefix="1">
      <alignment horizontal="center" vertical="center"/>
      <protection/>
    </xf>
    <xf numFmtId="0" fontId="61" fillId="0" borderId="14" xfId="52" applyFont="1" applyBorder="1" applyAlignment="1" quotePrefix="1">
      <alignment horizontal="center" vertical="center" wrapText="1"/>
      <protection/>
    </xf>
    <xf numFmtId="216" fontId="69" fillId="0" borderId="30" xfId="53" applyNumberFormat="1" applyFont="1" applyFill="1" applyBorder="1" applyAlignment="1" quotePrefix="1">
      <alignment horizontal="center" vertical="center"/>
      <protection/>
    </xf>
    <xf numFmtId="0" fontId="61" fillId="0" borderId="15" xfId="52" applyFont="1" applyBorder="1" applyAlignment="1" quotePrefix="1">
      <alignment horizontal="center" vertical="center"/>
      <protection/>
    </xf>
    <xf numFmtId="0" fontId="61" fillId="0" borderId="27" xfId="52" applyFont="1" applyBorder="1" applyAlignment="1">
      <alignment horizontal="left" vertical="center"/>
      <protection/>
    </xf>
    <xf numFmtId="0" fontId="61" fillId="0" borderId="30" xfId="52" applyFont="1" applyBorder="1" applyAlignment="1">
      <alignment horizontal="left" vertical="center"/>
      <protection/>
    </xf>
    <xf numFmtId="0" fontId="61" fillId="0" borderId="27" xfId="52" applyFont="1" applyBorder="1" applyAlignment="1">
      <alignment horizontal="left" vertical="center" wrapText="1"/>
      <protection/>
    </xf>
    <xf numFmtId="3" fontId="68" fillId="0" borderId="54" xfId="52" applyNumberFormat="1" applyFont="1" applyBorder="1" applyAlignment="1" applyProtection="1">
      <alignment horizontal="right" vertical="center"/>
      <protection/>
    </xf>
    <xf numFmtId="196" fontId="76" fillId="0" borderId="0" xfId="53" applyNumberFormat="1" applyFont="1" applyFill="1" applyBorder="1">
      <alignment/>
      <protection/>
    </xf>
    <xf numFmtId="196" fontId="76" fillId="0" borderId="0" xfId="53" applyNumberFormat="1" applyFont="1" applyFill="1" applyBorder="1" applyProtection="1">
      <alignment/>
      <protection locked="0"/>
    </xf>
    <xf numFmtId="196" fontId="76" fillId="0" borderId="0" xfId="53" applyNumberFormat="1" applyFont="1" applyFill="1">
      <alignment/>
      <protection/>
    </xf>
    <xf numFmtId="196" fontId="76" fillId="0" borderId="0" xfId="53" applyNumberFormat="1" applyFont="1" applyFill="1" applyProtection="1">
      <alignment/>
      <protection locked="0"/>
    </xf>
    <xf numFmtId="196" fontId="75" fillId="0" borderId="0" xfId="53" applyNumberFormat="1" applyFont="1" applyFill="1">
      <alignment/>
      <protection/>
    </xf>
    <xf numFmtId="196" fontId="70" fillId="0" borderId="27" xfId="53" applyNumberFormat="1" applyFont="1" applyFill="1" applyBorder="1" applyAlignment="1">
      <alignment horizontal="right" vertical="center"/>
      <protection/>
    </xf>
    <xf numFmtId="216" fontId="78" fillId="0" borderId="30" xfId="53" applyNumberFormat="1" applyFont="1" applyFill="1" applyBorder="1" applyAlignment="1" quotePrefix="1">
      <alignment horizontal="right" vertical="center"/>
      <protection/>
    </xf>
    <xf numFmtId="0" fontId="61" fillId="0" borderId="0" xfId="52" applyFont="1" applyAlignment="1" applyProtection="1">
      <alignment vertical="center"/>
      <protection/>
    </xf>
    <xf numFmtId="0" fontId="61" fillId="0" borderId="0" xfId="52" applyFont="1" applyAlignment="1" applyProtection="1">
      <alignment vertical="center" wrapText="1"/>
      <protection/>
    </xf>
    <xf numFmtId="0" fontId="61" fillId="0" borderId="0" xfId="52" applyFont="1" applyAlignment="1" applyProtection="1" quotePrefix="1">
      <alignment vertical="center"/>
      <protection/>
    </xf>
    <xf numFmtId="3" fontId="61" fillId="0" borderId="0" xfId="52" applyNumberFormat="1" applyFont="1" applyAlignment="1" applyProtection="1">
      <alignment horizontal="right" vertical="center"/>
      <protection/>
    </xf>
    <xf numFmtId="0" fontId="61" fillId="0" borderId="0" xfId="52" applyFont="1" applyBorder="1" applyAlignment="1" applyProtection="1">
      <alignment vertical="center"/>
      <protection/>
    </xf>
    <xf numFmtId="0" fontId="61" fillId="0" borderId="0" xfId="52" applyFont="1" applyBorder="1" applyAlignment="1" applyProtection="1">
      <alignment vertical="center" wrapText="1"/>
      <protection/>
    </xf>
    <xf numFmtId="3" fontId="61" fillId="0" borderId="0" xfId="52" applyNumberFormat="1" applyFont="1" applyAlignment="1" applyProtection="1" quotePrefix="1">
      <alignment horizontal="right" vertical="center"/>
      <protection/>
    </xf>
    <xf numFmtId="216" fontId="67" fillId="0" borderId="27" xfId="53" applyNumberFormat="1" applyFont="1" applyFill="1" applyBorder="1" applyAlignment="1" applyProtection="1" quotePrefix="1">
      <alignment horizontal="center" vertical="center"/>
      <protection/>
    </xf>
    <xf numFmtId="216" fontId="69" fillId="0" borderId="30" xfId="53" applyNumberFormat="1" applyFont="1" applyFill="1" applyBorder="1" applyAlignment="1" applyProtection="1" quotePrefix="1">
      <alignment horizontal="center" vertical="center"/>
      <protection/>
    </xf>
    <xf numFmtId="0" fontId="67" fillId="0" borderId="27" xfId="52" applyFont="1" applyBorder="1" applyAlignment="1" applyProtection="1">
      <alignment horizontal="center" vertical="center" wrapText="1"/>
      <protection/>
    </xf>
    <xf numFmtId="3" fontId="61" fillId="0" borderId="10" xfId="52" applyNumberFormat="1" applyFont="1" applyBorder="1" applyAlignment="1" applyProtection="1">
      <alignment horizontal="center" vertical="center"/>
      <protection/>
    </xf>
    <xf numFmtId="0" fontId="61" fillId="0" borderId="15" xfId="52" applyFont="1" applyBorder="1" applyAlignment="1" applyProtection="1" quotePrefix="1">
      <alignment horizontal="center" vertical="center"/>
      <protection/>
    </xf>
    <xf numFmtId="0" fontId="61" fillId="0" borderId="16" xfId="52" applyFont="1" applyBorder="1" applyAlignment="1" applyProtection="1">
      <alignment horizontal="center" vertical="center"/>
      <protection/>
    </xf>
    <xf numFmtId="0" fontId="70" fillId="0" borderId="29" xfId="53" applyFont="1" applyFill="1" applyBorder="1" applyAlignment="1" applyProtection="1">
      <alignment horizontal="center" vertical="center" wrapText="1"/>
      <protection/>
    </xf>
    <xf numFmtId="1" fontId="61" fillId="0" borderId="10" xfId="52" applyNumberFormat="1" applyFont="1" applyBorder="1" applyAlignment="1" applyProtection="1">
      <alignment horizontal="center" vertical="center"/>
      <protection/>
    </xf>
    <xf numFmtId="216" fontId="73" fillId="18" borderId="15" xfId="53" applyNumberFormat="1" applyFont="1" applyFill="1" applyBorder="1" applyAlignment="1" applyProtection="1">
      <alignment horizontal="center" vertical="center"/>
      <protection/>
    </xf>
    <xf numFmtId="216" fontId="73" fillId="18" borderId="19" xfId="53" applyNumberFormat="1" applyFont="1" applyFill="1" applyBorder="1" applyAlignment="1" applyProtection="1">
      <alignment horizontal="center" vertical="center"/>
      <protection/>
    </xf>
    <xf numFmtId="196" fontId="70" fillId="0" borderId="27" xfId="53" applyNumberFormat="1" applyFont="1" applyFill="1" applyBorder="1" applyAlignment="1" applyProtection="1">
      <alignment horizontal="right" vertical="center"/>
      <protection/>
    </xf>
    <xf numFmtId="216" fontId="78" fillId="0" borderId="30" xfId="53" applyNumberFormat="1" applyFont="1" applyFill="1" applyBorder="1" applyAlignment="1" applyProtection="1" quotePrefix="1">
      <alignment horizontal="right" vertical="center"/>
      <protection/>
    </xf>
    <xf numFmtId="0" fontId="70" fillId="0" borderId="10" xfId="53" applyFont="1" applyFill="1" applyBorder="1" applyAlignment="1" applyProtection="1">
      <alignment horizontal="center" vertical="center" wrapText="1"/>
      <protection/>
    </xf>
    <xf numFmtId="3" fontId="67" fillId="0" borderId="10" xfId="52" applyNumberFormat="1" applyFont="1" applyBorder="1" applyAlignment="1" applyProtection="1">
      <alignment vertical="center"/>
      <protection/>
    </xf>
    <xf numFmtId="0" fontId="66" fillId="0" borderId="0" xfId="52" applyFont="1">
      <alignment/>
      <protection/>
    </xf>
    <xf numFmtId="0" fontId="79" fillId="0" borderId="0" xfId="52" applyFont="1">
      <alignment/>
      <protection/>
    </xf>
    <xf numFmtId="0" fontId="15" fillId="0" borderId="30" xfId="51" applyFont="1" applyBorder="1" applyAlignment="1" applyProtection="1">
      <alignment horizontal="center" vertical="center"/>
      <protection/>
    </xf>
    <xf numFmtId="3" fontId="22" fillId="0" borderId="55" xfId="51" applyNumberFormat="1" applyFont="1" applyBorder="1" applyAlignment="1" applyProtection="1">
      <alignment horizontal="right"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/>
    </xf>
    <xf numFmtId="3" fontId="22" fillId="0" borderId="55" xfId="51" applyNumberFormat="1" applyFont="1" applyBorder="1" applyAlignment="1" applyProtection="1">
      <alignment vertical="center"/>
      <protection/>
    </xf>
    <xf numFmtId="3" fontId="15" fillId="0" borderId="10" xfId="51" applyNumberFormat="1" applyFont="1" applyBorder="1" applyAlignment="1" applyProtection="1">
      <alignment vertical="center"/>
      <protection/>
    </xf>
    <xf numFmtId="3" fontId="15" fillId="0" borderId="30" xfId="51" applyNumberFormat="1" applyFont="1" applyBorder="1" applyAlignment="1" applyProtection="1">
      <alignment vertical="center"/>
      <protection/>
    </xf>
    <xf numFmtId="3" fontId="15" fillId="0" borderId="30" xfId="53" applyNumberFormat="1" applyFont="1" applyFill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89" fillId="21" borderId="0" xfId="0" applyNumberFormat="1" applyFont="1" applyFill="1" applyAlignment="1">
      <alignment/>
    </xf>
    <xf numFmtId="1" fontId="15" fillId="0" borderId="17" xfId="51" applyNumberFormat="1" applyFont="1" applyBorder="1" applyAlignment="1">
      <alignment horizontal="center" vertical="center" wrapText="1"/>
      <protection/>
    </xf>
    <xf numFmtId="1" fontId="15" fillId="0" borderId="10" xfId="51" applyNumberFormat="1" applyFont="1" applyBorder="1" applyAlignment="1">
      <alignment horizontal="center" vertical="center" wrapText="1"/>
      <protection/>
    </xf>
    <xf numFmtId="0" fontId="60" fillId="10" borderId="0" xfId="52" applyFont="1" applyFill="1" applyAlignment="1">
      <alignment vertical="center"/>
      <protection/>
    </xf>
    <xf numFmtId="0" fontId="72" fillId="10" borderId="0" xfId="52" applyFont="1" applyFill="1" applyAlignment="1">
      <alignment vertical="center"/>
      <protection/>
    </xf>
    <xf numFmtId="0" fontId="74" fillId="10" borderId="0" xfId="52" applyFont="1" applyFill="1" applyAlignment="1">
      <alignment vertical="center"/>
      <protection/>
    </xf>
    <xf numFmtId="0" fontId="79" fillId="10" borderId="0" xfId="52" applyFont="1" applyFill="1">
      <alignment/>
      <protection/>
    </xf>
    <xf numFmtId="0" fontId="74" fillId="26" borderId="0" xfId="52" applyFont="1" applyFill="1" applyAlignment="1">
      <alignment vertical="center"/>
      <protection/>
    </xf>
    <xf numFmtId="0" fontId="60" fillId="26" borderId="0" xfId="52" applyFont="1" applyFill="1" applyAlignment="1">
      <alignment vertical="center"/>
      <protection/>
    </xf>
    <xf numFmtId="0" fontId="60" fillId="26" borderId="0" xfId="52" applyFont="1" applyFill="1" applyBorder="1" applyAlignment="1">
      <alignment vertical="center"/>
      <protection/>
    </xf>
    <xf numFmtId="0" fontId="79" fillId="26" borderId="0" xfId="52" applyFont="1" applyFill="1" applyBorder="1" applyAlignment="1">
      <alignment vertical="center"/>
      <protection/>
    </xf>
    <xf numFmtId="3" fontId="67" fillId="0" borderId="11" xfId="52" applyNumberFormat="1" applyFont="1" applyBorder="1" applyAlignment="1">
      <alignment vertical="center"/>
      <protection/>
    </xf>
    <xf numFmtId="3" fontId="61" fillId="0" borderId="11" xfId="52" applyNumberFormat="1" applyFont="1" applyBorder="1" applyAlignment="1">
      <alignment horizontal="right" vertical="center"/>
      <protection/>
    </xf>
    <xf numFmtId="3" fontId="68" fillId="0" borderId="26" xfId="52" applyNumberFormat="1" applyFont="1" applyBorder="1" applyAlignment="1">
      <alignment horizontal="right" vertical="center"/>
      <protection/>
    </xf>
    <xf numFmtId="3" fontId="68" fillId="0" borderId="25" xfId="52" applyNumberFormat="1" applyFont="1" applyBorder="1" applyAlignment="1">
      <alignment horizontal="right" vertical="center"/>
      <protection/>
    </xf>
    <xf numFmtId="3" fontId="68" fillId="0" borderId="34" xfId="52" applyNumberFormat="1" applyFont="1" applyBorder="1" applyAlignment="1">
      <alignment horizontal="right" vertical="center"/>
      <protection/>
    </xf>
    <xf numFmtId="0" fontId="73" fillId="18" borderId="70" xfId="53" applyFont="1" applyFill="1" applyBorder="1" applyAlignment="1" quotePrefix="1">
      <alignment horizontal="left"/>
      <protection/>
    </xf>
    <xf numFmtId="0" fontId="67" fillId="0" borderId="27" xfId="52" applyFont="1" applyBorder="1" applyAlignment="1">
      <alignment horizontal="center" vertical="center" wrapText="1"/>
      <protection/>
    </xf>
    <xf numFmtId="0" fontId="73" fillId="18" borderId="70" xfId="52" applyFont="1" applyFill="1" applyBorder="1" applyAlignment="1">
      <alignment vertical="center" wrapText="1"/>
      <protection/>
    </xf>
    <xf numFmtId="3" fontId="68" fillId="0" borderId="31" xfId="52" applyNumberFormat="1" applyFont="1" applyBorder="1" applyAlignment="1">
      <alignment horizontal="right" vertical="center"/>
      <protection/>
    </xf>
    <xf numFmtId="3" fontId="68" fillId="0" borderId="26" xfId="52" applyNumberFormat="1" applyFont="1" applyBorder="1" applyAlignment="1" applyProtection="1">
      <alignment vertical="center"/>
      <protection locked="0"/>
    </xf>
    <xf numFmtId="3" fontId="68" fillId="0" borderId="26" xfId="52" applyNumberFormat="1" applyFont="1" applyBorder="1" applyAlignment="1">
      <alignment vertical="center"/>
      <protection/>
    </xf>
    <xf numFmtId="3" fontId="68" fillId="0" borderId="25" xfId="52" applyNumberFormat="1" applyFont="1" applyBorder="1" applyAlignment="1" applyProtection="1">
      <alignment vertical="center"/>
      <protection locked="0"/>
    </xf>
    <xf numFmtId="3" fontId="68" fillId="0" borderId="25" xfId="52" applyNumberFormat="1" applyFont="1" applyBorder="1" applyAlignment="1" applyProtection="1">
      <alignment vertical="center"/>
      <protection/>
    </xf>
    <xf numFmtId="3" fontId="68" fillId="0" borderId="34" xfId="52" applyNumberFormat="1" applyFont="1" applyBorder="1" applyAlignment="1" applyProtection="1">
      <alignment vertical="center"/>
      <protection locked="0"/>
    </xf>
    <xf numFmtId="3" fontId="68" fillId="0" borderId="34" xfId="52" applyNumberFormat="1" applyFont="1" applyBorder="1" applyAlignment="1" applyProtection="1">
      <alignment vertical="center"/>
      <protection/>
    </xf>
    <xf numFmtId="0" fontId="73" fillId="18" borderId="70" xfId="53" applyFont="1" applyFill="1" applyBorder="1" applyAlignment="1" quotePrefix="1">
      <alignment horizontal="center"/>
      <protection/>
    </xf>
    <xf numFmtId="3" fontId="68" fillId="0" borderId="25" xfId="52" applyNumberFormat="1" applyFont="1" applyBorder="1" applyAlignment="1">
      <alignment vertical="center"/>
      <protection/>
    </xf>
    <xf numFmtId="3" fontId="68" fillId="0" borderId="25" xfId="52" applyNumberFormat="1" applyFont="1" applyBorder="1" applyAlignment="1" applyProtection="1">
      <alignment horizontal="right" vertical="center"/>
      <protection locked="0"/>
    </xf>
    <xf numFmtId="3" fontId="70" fillId="0" borderId="11" xfId="53" applyNumberFormat="1" applyFont="1" applyFill="1" applyBorder="1" applyAlignment="1">
      <alignment horizontal="right" vertical="center"/>
      <protection/>
    </xf>
    <xf numFmtId="3" fontId="70" fillId="0" borderId="11" xfId="53" applyNumberFormat="1" applyFont="1" applyFill="1" applyBorder="1" applyAlignment="1">
      <alignment vertical="center"/>
      <protection/>
    </xf>
    <xf numFmtId="0" fontId="70" fillId="0" borderId="27" xfId="53" applyFont="1" applyFill="1" applyBorder="1" applyAlignment="1">
      <alignment horizontal="center" vertical="center" wrapText="1"/>
      <protection/>
    </xf>
    <xf numFmtId="3" fontId="68" fillId="0" borderId="25" xfId="52" applyNumberFormat="1" applyFont="1" applyBorder="1" applyAlignment="1" applyProtection="1">
      <alignment horizontal="right" vertical="center"/>
      <protection/>
    </xf>
    <xf numFmtId="3" fontId="68" fillId="0" borderId="26" xfId="52" applyNumberFormat="1" applyFont="1" applyBorder="1" applyAlignment="1" applyProtection="1">
      <alignment vertical="center"/>
      <protection/>
    </xf>
    <xf numFmtId="3" fontId="68" fillId="0" borderId="18" xfId="52" applyNumberFormat="1" applyFont="1" applyBorder="1" applyAlignment="1" applyProtection="1">
      <alignment vertical="center"/>
      <protection/>
    </xf>
    <xf numFmtId="3" fontId="68" fillId="0" borderId="21" xfId="52" applyNumberFormat="1" applyFont="1" applyBorder="1" applyAlignment="1" applyProtection="1">
      <alignment vertical="center"/>
      <protection/>
    </xf>
    <xf numFmtId="0" fontId="61" fillId="0" borderId="11" xfId="52" applyFont="1" applyBorder="1" applyAlignment="1">
      <alignment horizontal="center" vertical="center"/>
      <protection/>
    </xf>
    <xf numFmtId="3" fontId="68" fillId="0" borderId="59" xfId="52" applyNumberFormat="1" applyFont="1" applyFill="1" applyBorder="1" applyAlignment="1" applyProtection="1">
      <alignment horizontal="right" vertical="center"/>
      <protection locked="0"/>
    </xf>
    <xf numFmtId="3" fontId="68" fillId="0" borderId="48" xfId="52" applyNumberFormat="1" applyFont="1" applyFill="1" applyBorder="1" applyAlignment="1" applyProtection="1">
      <alignment horizontal="right" vertical="center"/>
      <protection locked="0"/>
    </xf>
    <xf numFmtId="3" fontId="68" fillId="0" borderId="76" xfId="52" applyNumberFormat="1" applyFont="1" applyFill="1" applyBorder="1" applyAlignment="1" applyProtection="1">
      <alignment horizontal="right" vertical="center"/>
      <protection locked="0"/>
    </xf>
    <xf numFmtId="3" fontId="67" fillId="0" borderId="10" xfId="52" applyNumberFormat="1" applyFont="1" applyFill="1" applyBorder="1" applyAlignment="1">
      <alignment vertical="center"/>
      <protection/>
    </xf>
    <xf numFmtId="3" fontId="49" fillId="0" borderId="0" xfId="51" applyNumberFormat="1" applyFont="1" applyAlignment="1" applyProtection="1">
      <alignment/>
      <protection/>
    </xf>
    <xf numFmtId="3" fontId="36" fillId="21" borderId="0" xfId="51" applyNumberFormat="1" applyFont="1" applyFill="1" applyBorder="1" applyAlignment="1" applyProtection="1">
      <alignment horizontal="right"/>
      <protection/>
    </xf>
    <xf numFmtId="3" fontId="15" fillId="0" borderId="14" xfId="51" applyNumberFormat="1" applyFont="1" applyBorder="1" applyAlignment="1" applyProtection="1">
      <alignment horizontal="center" vertical="center"/>
      <protection/>
    </xf>
    <xf numFmtId="3" fontId="15" fillId="0" borderId="17" xfId="51" applyNumberFormat="1" applyFont="1" applyBorder="1" applyAlignment="1" applyProtection="1">
      <alignment horizontal="center" vertical="center"/>
      <protection/>
    </xf>
    <xf numFmtId="3" fontId="43" fillId="0" borderId="10" xfId="51" applyNumberFormat="1" applyFont="1" applyFill="1" applyBorder="1" applyAlignment="1" applyProtection="1" quotePrefix="1">
      <alignment horizontal="center" vertical="center"/>
      <protection/>
    </xf>
    <xf numFmtId="0" fontId="39" fillId="0" borderId="0" xfId="51" applyProtection="1">
      <alignment/>
      <protection/>
    </xf>
    <xf numFmtId="0" fontId="15" fillId="0" borderId="66" xfId="53" applyFont="1" applyFill="1" applyBorder="1" applyAlignment="1">
      <alignment horizontal="left" wrapText="1"/>
      <protection/>
    </xf>
    <xf numFmtId="0" fontId="15" fillId="0" borderId="38" xfId="53" applyFont="1" applyFill="1" applyBorder="1" applyAlignment="1" quotePrefix="1">
      <alignment horizontal="left" vertical="center" wrapText="1"/>
      <protection/>
    </xf>
    <xf numFmtId="0" fontId="15" fillId="0" borderId="24" xfId="53" applyFont="1" applyFill="1" applyBorder="1" applyAlignment="1" quotePrefix="1">
      <alignment vertical="center" wrapText="1"/>
      <protection/>
    </xf>
    <xf numFmtId="0" fontId="15" fillId="0" borderId="38" xfId="53" applyFont="1" applyFill="1" applyBorder="1" applyAlignment="1" quotePrefix="1">
      <alignment horizontal="left"/>
      <protection/>
    </xf>
    <xf numFmtId="0" fontId="15" fillId="0" borderId="24" xfId="53" applyFont="1" applyFill="1" applyBorder="1" quotePrefix="1">
      <alignment/>
      <protection/>
    </xf>
    <xf numFmtId="3" fontId="22" fillId="5" borderId="54" xfId="51" applyNumberFormat="1" applyFont="1" applyFill="1" applyBorder="1" applyAlignment="1" applyProtection="1">
      <alignment vertical="center"/>
      <protection/>
    </xf>
    <xf numFmtId="3" fontId="15" fillId="5" borderId="54" xfId="51" applyNumberFormat="1" applyFont="1" applyFill="1" applyBorder="1" applyAlignment="1" applyProtection="1">
      <alignment vertical="center"/>
      <protection/>
    </xf>
    <xf numFmtId="3" fontId="68" fillId="5" borderId="54" xfId="52" applyNumberFormat="1" applyFont="1" applyFill="1" applyBorder="1" applyAlignment="1" applyProtection="1">
      <alignment vertical="center"/>
      <protection/>
    </xf>
    <xf numFmtId="3" fontId="68" fillId="5" borderId="75" xfId="52" applyNumberFormat="1" applyFont="1" applyFill="1" applyBorder="1" applyAlignment="1" applyProtection="1">
      <alignment vertical="center"/>
      <protection/>
    </xf>
    <xf numFmtId="3" fontId="68" fillId="5" borderId="54" xfId="52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21" borderId="22" xfId="0" applyFont="1" applyFill="1" applyBorder="1" applyAlignment="1" applyProtection="1" quotePrefix="1">
      <alignment horizontal="center"/>
      <protection locked="0"/>
    </xf>
    <xf numFmtId="0" fontId="5" fillId="21" borderId="21" xfId="0" applyFont="1" applyFill="1" applyBorder="1" applyAlignment="1" applyProtection="1" quotePrefix="1">
      <alignment horizontal="center"/>
      <protection locked="0"/>
    </xf>
    <xf numFmtId="0" fontId="15" fillId="0" borderId="0" xfId="51" applyNumberFormat="1" applyFont="1" applyAlignment="1" applyProtection="1">
      <alignment horizontal="right"/>
      <protection/>
    </xf>
    <xf numFmtId="0" fontId="15" fillId="0" borderId="0" xfId="51" applyNumberFormat="1" applyFont="1" applyFill="1" applyAlignment="1" applyProtection="1">
      <alignment horizontal="right"/>
      <protection/>
    </xf>
    <xf numFmtId="0" fontId="15" fillId="0" borderId="0" xfId="51" applyNumberFormat="1" applyFont="1" applyFill="1" applyBorder="1" applyAlignment="1" applyProtection="1">
      <alignment horizontal="right"/>
      <protection/>
    </xf>
    <xf numFmtId="0" fontId="15" fillId="22" borderId="0" xfId="51" applyFont="1" applyFill="1" applyBorder="1" applyAlignment="1" applyProtection="1">
      <alignment horizontal="center" vertical="center"/>
      <protection/>
    </xf>
    <xf numFmtId="196" fontId="15" fillId="22" borderId="0" xfId="51" applyNumberFormat="1" applyFont="1" applyFill="1" applyBorder="1" applyAlignment="1" applyProtection="1" quotePrefix="1">
      <alignment horizontal="center" vertical="center"/>
      <protection/>
    </xf>
    <xf numFmtId="196" fontId="15" fillId="22" borderId="0" xfId="51" applyNumberFormat="1" applyFont="1" applyFill="1" applyBorder="1" applyAlignment="1" applyProtection="1" quotePrefix="1">
      <alignment horizontal="center" vertical="center" wrapText="1"/>
      <protection/>
    </xf>
    <xf numFmtId="0" fontId="15" fillId="22" borderId="0" xfId="51" applyFont="1" applyFill="1" applyBorder="1" applyAlignment="1" applyProtection="1">
      <alignment vertical="center"/>
      <protection/>
    </xf>
    <xf numFmtId="0" fontId="15" fillId="22" borderId="0" xfId="51" applyFont="1" applyFill="1" applyBorder="1" applyAlignment="1" applyProtection="1">
      <alignment vertical="center" wrapText="1"/>
      <protection/>
    </xf>
    <xf numFmtId="3" fontId="15" fillId="22" borderId="0" xfId="51" applyNumberFormat="1" applyFont="1" applyFill="1" applyBorder="1" applyAlignment="1" applyProtection="1">
      <alignment horizontal="right" vertical="center"/>
      <protection/>
    </xf>
    <xf numFmtId="0" fontId="29" fillId="22" borderId="0" xfId="51" applyFont="1" applyFill="1" applyBorder="1" applyProtection="1">
      <alignment/>
      <protection/>
    </xf>
    <xf numFmtId="0" fontId="15" fillId="22" borderId="0" xfId="51" applyFont="1" applyFill="1" applyBorder="1" applyAlignment="1" applyProtection="1">
      <alignment vertical="top"/>
      <protection/>
    </xf>
    <xf numFmtId="0" fontId="15" fillId="22" borderId="0" xfId="51" applyFont="1" applyFill="1" applyBorder="1" applyAlignment="1" applyProtection="1">
      <alignment vertical="top" wrapText="1"/>
      <protection/>
    </xf>
    <xf numFmtId="3" fontId="15" fillId="22" borderId="0" xfId="51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51" applyFont="1" applyBorder="1" applyAlignment="1" applyProtection="1">
      <alignment horizontal="center" vertical="center"/>
      <protection/>
    </xf>
    <xf numFmtId="3" fontId="15" fillId="0" borderId="21" xfId="51" applyNumberFormat="1" applyFont="1" applyBorder="1" applyAlignment="1">
      <alignment horizontal="center" vertical="center"/>
      <protection/>
    </xf>
    <xf numFmtId="3" fontId="15" fillId="0" borderId="21" xfId="51" applyNumberFormat="1" applyFont="1" applyBorder="1" applyAlignment="1" applyProtection="1">
      <alignment horizontal="center" vertical="center"/>
      <protection/>
    </xf>
    <xf numFmtId="0" fontId="18" fillId="14" borderId="0" xfId="0" applyFont="1" applyFill="1" applyAlignment="1">
      <alignment vertical="center"/>
    </xf>
    <xf numFmtId="0" fontId="15" fillId="22" borderId="0" xfId="51" applyFont="1" applyFill="1" applyAlignment="1">
      <alignment vertical="center"/>
      <protection/>
    </xf>
    <xf numFmtId="3" fontId="61" fillId="5" borderId="14" xfId="52" applyNumberFormat="1" applyFont="1" applyFill="1" applyBorder="1" applyAlignment="1" applyProtection="1">
      <alignment horizontal="right" vertical="center"/>
      <protection/>
    </xf>
    <xf numFmtId="1" fontId="15" fillId="5" borderId="17" xfId="51" applyNumberFormat="1" applyFont="1" applyFill="1" applyBorder="1" applyAlignment="1" applyProtection="1">
      <alignment horizontal="center" vertical="center" wrapText="1"/>
      <protection/>
    </xf>
    <xf numFmtId="1" fontId="61" fillId="5" borderId="17" xfId="52" applyNumberFormat="1" applyFont="1" applyFill="1" applyBorder="1" applyAlignment="1" applyProtection="1">
      <alignment horizontal="center" vertical="center"/>
      <protection/>
    </xf>
    <xf numFmtId="3" fontId="61" fillId="5" borderId="11" xfId="52" applyNumberFormat="1" applyFont="1" applyFill="1" applyBorder="1" applyAlignment="1" applyProtection="1">
      <alignment horizontal="right" vertical="center"/>
      <protection/>
    </xf>
    <xf numFmtId="3" fontId="68" fillId="5" borderId="68" xfId="52" applyNumberFormat="1" applyFont="1" applyFill="1" applyBorder="1" applyAlignment="1" applyProtection="1">
      <alignment vertical="center"/>
      <protection/>
    </xf>
    <xf numFmtId="3" fontId="67" fillId="5" borderId="10" xfId="52" applyNumberFormat="1" applyFont="1" applyFill="1" applyBorder="1" applyAlignment="1" applyProtection="1">
      <alignment vertical="center"/>
      <protection/>
    </xf>
    <xf numFmtId="3" fontId="67" fillId="5" borderId="11" xfId="52" applyNumberFormat="1" applyFont="1" applyFill="1" applyBorder="1" applyAlignment="1" applyProtection="1">
      <alignment vertical="center"/>
      <protection/>
    </xf>
    <xf numFmtId="3" fontId="70" fillId="5" borderId="11" xfId="53" applyNumberFormat="1" applyFont="1" applyFill="1" applyBorder="1" applyAlignment="1" applyProtection="1">
      <alignment vertical="center"/>
      <protection/>
    </xf>
    <xf numFmtId="3" fontId="61" fillId="5" borderId="17" xfId="52" applyNumberFormat="1" applyFont="1" applyFill="1" applyBorder="1" applyAlignment="1" applyProtection="1">
      <alignment horizontal="center" vertical="center"/>
      <protection/>
    </xf>
    <xf numFmtId="0" fontId="56" fillId="10" borderId="0" xfId="51" applyFont="1" applyFill="1" applyAlignment="1">
      <alignment vertical="center"/>
      <protection/>
    </xf>
    <xf numFmtId="0" fontId="61" fillId="0" borderId="11" xfId="52" applyFont="1" applyBorder="1" applyAlignment="1">
      <alignment horizontal="left" vertical="center"/>
      <protection/>
    </xf>
    <xf numFmtId="3" fontId="15" fillId="22" borderId="0" xfId="51" applyNumberFormat="1" applyFont="1" applyFill="1" applyBorder="1" applyAlignment="1" applyProtection="1">
      <alignment horizontal="center" vertical="center"/>
      <protection/>
    </xf>
    <xf numFmtId="14" fontId="15" fillId="22" borderId="0" xfId="51" applyNumberFormat="1" applyFont="1" applyFill="1" applyBorder="1" applyAlignment="1" applyProtection="1" quotePrefix="1">
      <alignment horizontal="center" vertical="center"/>
      <protection/>
    </xf>
    <xf numFmtId="14" fontId="15" fillId="22" borderId="0" xfId="51" applyNumberFormat="1" applyFont="1" applyFill="1" applyBorder="1" applyAlignment="1" applyProtection="1">
      <alignment horizontal="center" vertical="center"/>
      <protection/>
    </xf>
    <xf numFmtId="0" fontId="15" fillId="22" borderId="0" xfId="51" applyFont="1" applyFill="1" applyBorder="1" applyAlignment="1" applyProtection="1" quotePrefix="1">
      <alignment vertical="center"/>
      <protection/>
    </xf>
    <xf numFmtId="49" fontId="15" fillId="22" borderId="0" xfId="51" applyNumberFormat="1" applyFont="1" applyFill="1" applyBorder="1" applyAlignment="1" applyProtection="1">
      <alignment horizontal="center" vertical="center"/>
      <protection/>
    </xf>
    <xf numFmtId="3" fontId="15" fillId="22" borderId="0" xfId="51" applyNumberFormat="1" applyFont="1" applyFill="1" applyBorder="1" applyAlignment="1" applyProtection="1" quotePrefix="1">
      <alignment horizontal="right" vertical="center"/>
      <protection/>
    </xf>
    <xf numFmtId="217" fontId="18" fillId="22" borderId="0" xfId="51" applyNumberFormat="1" applyFont="1" applyFill="1" applyBorder="1" applyAlignment="1" applyProtection="1">
      <alignment horizontal="center" vertical="center"/>
      <protection/>
    </xf>
    <xf numFmtId="0" fontId="36" fillId="22" borderId="0" xfId="0" applyFont="1" applyFill="1" applyBorder="1" applyAlignment="1" applyProtection="1">
      <alignment horizontal="right" wrapText="1"/>
      <protection/>
    </xf>
    <xf numFmtId="0" fontId="15" fillId="22" borderId="0" xfId="51" applyFont="1" applyFill="1" applyBorder="1" applyAlignment="1" applyProtection="1">
      <alignment horizontal="center" vertical="center" wrapText="1"/>
      <protection/>
    </xf>
    <xf numFmtId="0" fontId="15" fillId="22" borderId="0" xfId="51" applyFont="1" applyFill="1" applyBorder="1" applyAlignment="1" applyProtection="1">
      <alignment horizontal="center"/>
      <protection/>
    </xf>
    <xf numFmtId="0" fontId="15" fillId="22" borderId="0" xfId="51" applyFont="1" applyFill="1" applyBorder="1" applyAlignment="1" applyProtection="1">
      <alignment horizontal="center" vertical="top"/>
      <protection/>
    </xf>
    <xf numFmtId="3" fontId="15" fillId="22" borderId="0" xfId="51" applyNumberFormat="1" applyFont="1" applyFill="1" applyBorder="1" applyAlignment="1" applyProtection="1">
      <alignment horizontal="center"/>
      <protection/>
    </xf>
    <xf numFmtId="3" fontId="15" fillId="22" borderId="0" xfId="0" applyNumberFormat="1" applyFont="1" applyFill="1" applyBorder="1" applyAlignment="1" applyProtection="1">
      <alignment horizontal="right" vertical="center"/>
      <protection/>
    </xf>
    <xf numFmtId="0" fontId="90" fillId="0" borderId="0" xfId="53" applyFont="1" applyFill="1" applyBorder="1" applyAlignment="1" quotePrefix="1">
      <alignment horizontal="right" vertical="center"/>
      <protection/>
    </xf>
    <xf numFmtId="0" fontId="4" fillId="21" borderId="27" xfId="0" applyFont="1" applyFill="1" applyBorder="1" applyAlignment="1" applyProtection="1">
      <alignment horizontal="center" vertical="center" wrapText="1"/>
      <protection/>
    </xf>
    <xf numFmtId="0" fontId="15" fillId="0" borderId="10" xfId="51" applyFont="1" applyBorder="1" applyAlignment="1" applyProtection="1">
      <alignment horizontal="center" vertical="center"/>
      <protection/>
    </xf>
    <xf numFmtId="0" fontId="18" fillId="10" borderId="0" xfId="51" applyFont="1" applyFill="1" applyAlignment="1">
      <alignment horizontal="center" vertical="center"/>
      <protection/>
    </xf>
    <xf numFmtId="0" fontId="15" fillId="0" borderId="17" xfId="51" applyFont="1" applyBorder="1" applyAlignment="1" applyProtection="1">
      <alignment horizontal="center" vertical="center"/>
      <protection/>
    </xf>
    <xf numFmtId="3" fontId="22" fillId="0" borderId="26" xfId="51" applyNumberFormat="1" applyFont="1" applyBorder="1" applyAlignment="1" applyProtection="1">
      <alignment horizontal="right" vertical="center"/>
      <protection/>
    </xf>
    <xf numFmtId="3" fontId="22" fillId="0" borderId="25" xfId="51" applyNumberFormat="1" applyFont="1" applyFill="1" applyBorder="1" applyAlignment="1" applyProtection="1">
      <alignment horizontal="right" vertical="center"/>
      <protection/>
    </xf>
    <xf numFmtId="3" fontId="22" fillId="0" borderId="28" xfId="51" applyNumberFormat="1" applyFont="1" applyFill="1" applyBorder="1" applyAlignment="1" applyProtection="1">
      <alignment horizontal="right" vertical="center"/>
      <protection/>
    </xf>
    <xf numFmtId="3" fontId="15" fillId="0" borderId="24" xfId="51" applyNumberFormat="1" applyFont="1" applyBorder="1" applyAlignment="1" applyProtection="1">
      <alignment horizontal="right" vertical="center"/>
      <protection/>
    </xf>
    <xf numFmtId="3" fontId="15" fillId="0" borderId="56" xfId="51" applyNumberFormat="1" applyFont="1" applyBorder="1" applyAlignment="1" applyProtection="1">
      <alignment horizontal="right" vertical="center"/>
      <protection/>
    </xf>
    <xf numFmtId="1" fontId="15" fillId="0" borderId="17" xfId="51" applyNumberFormat="1" applyFont="1" applyBorder="1" applyAlignment="1" applyProtection="1">
      <alignment horizontal="center" vertical="center"/>
      <protection/>
    </xf>
    <xf numFmtId="3" fontId="15" fillId="5" borderId="14" xfId="51" applyNumberFormat="1" applyFont="1" applyFill="1" applyBorder="1" applyAlignment="1" applyProtection="1">
      <alignment horizontal="right" vertical="center"/>
      <protection/>
    </xf>
    <xf numFmtId="3" fontId="15" fillId="0" borderId="14" xfId="51" applyNumberFormat="1" applyFont="1" applyBorder="1" applyAlignment="1" applyProtection="1">
      <alignment horizontal="right" vertical="center"/>
      <protection/>
    </xf>
    <xf numFmtId="3" fontId="15" fillId="5" borderId="17" xfId="51" applyNumberFormat="1" applyFont="1" applyFill="1" applyBorder="1" applyAlignment="1" applyProtection="1">
      <alignment horizontal="center" vertical="center"/>
      <protection/>
    </xf>
    <xf numFmtId="1" fontId="15" fillId="5" borderId="17" xfId="51" applyNumberFormat="1" applyFont="1" applyFill="1" applyBorder="1" applyAlignment="1" applyProtection="1">
      <alignment horizontal="center" vertical="center"/>
      <protection/>
    </xf>
    <xf numFmtId="3" fontId="15" fillId="5" borderId="21" xfId="51" applyNumberFormat="1" applyFont="1" applyFill="1" applyBorder="1" applyAlignment="1" applyProtection="1">
      <alignment horizontal="right" vertical="center"/>
      <protection/>
    </xf>
    <xf numFmtId="3" fontId="15" fillId="5" borderId="11" xfId="51" applyNumberFormat="1" applyFont="1" applyFill="1" applyBorder="1" applyAlignment="1" applyProtection="1">
      <alignment horizontal="right" vertical="center"/>
      <protection/>
    </xf>
    <xf numFmtId="3" fontId="15" fillId="0" borderId="30" xfId="51" applyNumberFormat="1" applyFont="1" applyBorder="1" applyAlignment="1" applyProtection="1">
      <alignment horizontal="right" vertical="center"/>
      <protection/>
    </xf>
    <xf numFmtId="3" fontId="22" fillId="0" borderId="18" xfId="51" applyNumberFormat="1" applyFont="1" applyBorder="1" applyAlignment="1" applyProtection="1">
      <alignment vertical="center"/>
      <protection/>
    </xf>
    <xf numFmtId="3" fontId="22" fillId="5" borderId="55" xfId="51" applyNumberFormat="1" applyFont="1" applyFill="1" applyBorder="1" applyAlignment="1" applyProtection="1">
      <alignment vertical="center"/>
      <protection/>
    </xf>
    <xf numFmtId="3" fontId="15" fillId="5" borderId="54" xfId="51" applyNumberFormat="1" applyFont="1" applyFill="1" applyBorder="1" applyAlignment="1" applyProtection="1">
      <alignment horizontal="right" vertical="center"/>
      <protection/>
    </xf>
    <xf numFmtId="3" fontId="22" fillId="0" borderId="25" xfId="51" applyNumberFormat="1" applyFont="1" applyBorder="1" applyAlignment="1" applyProtection="1">
      <alignment vertical="center"/>
      <protection/>
    </xf>
    <xf numFmtId="3" fontId="15" fillId="5" borderId="10" xfId="51" applyNumberFormat="1" applyFont="1" applyFill="1" applyBorder="1" applyAlignment="1" applyProtection="1">
      <alignment vertical="center"/>
      <protection/>
    </xf>
    <xf numFmtId="3" fontId="15" fillId="0" borderId="27" xfId="51" applyNumberFormat="1" applyFont="1" applyBorder="1" applyAlignment="1" applyProtection="1">
      <alignment vertical="center"/>
      <protection/>
    </xf>
    <xf numFmtId="3" fontId="15" fillId="5" borderId="11" xfId="51" applyNumberFormat="1" applyFont="1" applyFill="1" applyBorder="1" applyAlignment="1" applyProtection="1">
      <alignment vertical="center"/>
      <protection/>
    </xf>
    <xf numFmtId="3" fontId="15" fillId="0" borderId="27" xfId="53" applyNumberFormat="1" applyFont="1" applyFill="1" applyBorder="1" applyAlignment="1" applyProtection="1">
      <alignment horizontal="right" vertical="center"/>
      <protection/>
    </xf>
    <xf numFmtId="3" fontId="15" fillId="5" borderId="30" xfId="53" applyNumberFormat="1" applyFont="1" applyFill="1" applyBorder="1" applyAlignment="1" applyProtection="1">
      <alignment vertical="center"/>
      <protection/>
    </xf>
    <xf numFmtId="3" fontId="22" fillId="5" borderId="54" xfId="51" applyNumberFormat="1" applyFont="1" applyFill="1" applyBorder="1" applyAlignment="1" applyProtection="1">
      <alignment horizontal="right" vertical="center"/>
      <protection/>
    </xf>
    <xf numFmtId="3" fontId="15" fillId="0" borderId="34" xfId="51" applyNumberFormat="1" applyFont="1" applyBorder="1" applyAlignment="1" applyProtection="1">
      <alignment horizontal="right" vertical="center"/>
      <protection/>
    </xf>
    <xf numFmtId="3" fontId="22" fillId="5" borderId="68" xfId="51" applyNumberFormat="1" applyFont="1" applyFill="1" applyBorder="1" applyAlignment="1" applyProtection="1">
      <alignment vertical="center"/>
      <protection/>
    </xf>
    <xf numFmtId="1" fontId="15" fillId="0" borderId="10" xfId="51" applyNumberFormat="1" applyFont="1" applyFill="1" applyBorder="1" applyAlignment="1" applyProtection="1">
      <alignment horizontal="center" vertical="center"/>
      <protection/>
    </xf>
    <xf numFmtId="1" fontId="15" fillId="0" borderId="10" xfId="51" applyNumberFormat="1" applyFont="1" applyBorder="1" applyAlignment="1" applyProtection="1">
      <alignment horizontal="center" vertical="center"/>
      <protection/>
    </xf>
    <xf numFmtId="0" fontId="15" fillId="0" borderId="11" xfId="51" applyFont="1" applyBorder="1" applyAlignment="1" applyProtection="1">
      <alignment horizontal="left" vertical="center"/>
      <protection/>
    </xf>
    <xf numFmtId="0" fontId="15" fillId="0" borderId="30" xfId="51" applyFont="1" applyBorder="1" applyAlignment="1" applyProtection="1">
      <alignment horizontal="left" vertical="center"/>
      <protection/>
    </xf>
    <xf numFmtId="3" fontId="22" fillId="0" borderId="26" xfId="51" applyNumberFormat="1" applyFont="1" applyBorder="1" applyAlignment="1" applyProtection="1">
      <alignment vertical="center"/>
      <protection/>
    </xf>
    <xf numFmtId="3" fontId="15" fillId="0" borderId="54" xfId="55" applyNumberFormat="1" applyFont="1" applyBorder="1" applyAlignment="1" applyProtection="1">
      <alignment vertical="center"/>
      <protection/>
    </xf>
    <xf numFmtId="3" fontId="15" fillId="0" borderId="56" xfId="51" applyNumberFormat="1" applyFont="1" applyBorder="1" applyAlignment="1" applyProtection="1">
      <alignment vertical="center"/>
      <protection/>
    </xf>
    <xf numFmtId="3" fontId="22" fillId="0" borderId="25" xfId="51" applyNumberFormat="1" applyFont="1" applyBorder="1" applyAlignment="1" applyProtection="1">
      <alignment horizontal="right"/>
      <protection/>
    </xf>
    <xf numFmtId="0" fontId="18" fillId="18" borderId="19" xfId="51" applyFont="1" applyFill="1" applyBorder="1" applyAlignment="1" applyProtection="1">
      <alignment vertical="center" wrapText="1"/>
      <protection/>
    </xf>
    <xf numFmtId="3" fontId="22" fillId="0" borderId="35" xfId="51" applyNumberFormat="1" applyFont="1" applyBorder="1" applyAlignment="1" applyProtection="1">
      <alignment vertical="center"/>
      <protection/>
    </xf>
    <xf numFmtId="3" fontId="15" fillId="0" borderId="11" xfId="51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/>
    </xf>
    <xf numFmtId="0" fontId="15" fillId="0" borderId="0" xfId="51" applyFont="1" applyBorder="1" applyAlignment="1" applyProtection="1">
      <alignment vertical="center"/>
      <protection/>
    </xf>
    <xf numFmtId="196" fontId="15" fillId="0" borderId="0" xfId="51" applyNumberFormat="1" applyFont="1" applyBorder="1" applyAlignment="1" applyProtection="1">
      <alignment vertical="center"/>
      <protection/>
    </xf>
    <xf numFmtId="0" fontId="19" fillId="0" borderId="41" xfId="53" applyFont="1" applyFill="1" applyBorder="1" applyAlignment="1">
      <alignment horizontal="left" vertical="center"/>
      <protection/>
    </xf>
    <xf numFmtId="0" fontId="25" fillId="0" borderId="77" xfId="51" applyFont="1" applyBorder="1" applyAlignment="1">
      <alignment vertical="center" wrapText="1"/>
      <protection/>
    </xf>
    <xf numFmtId="0" fontId="19" fillId="0" borderId="24" xfId="51" applyFont="1" applyFill="1" applyBorder="1" applyAlignment="1">
      <alignment vertical="center" wrapText="1"/>
      <protection/>
    </xf>
    <xf numFmtId="0" fontId="25" fillId="0" borderId="24" xfId="51" applyFont="1" applyBorder="1" applyAlignment="1">
      <alignment vertical="center" wrapText="1"/>
      <protection/>
    </xf>
    <xf numFmtId="0" fontId="19" fillId="0" borderId="24" xfId="53" applyFont="1" applyFill="1" applyBorder="1" applyAlignment="1">
      <alignment horizontal="left" vertical="center"/>
      <protection/>
    </xf>
    <xf numFmtId="0" fontId="19" fillId="0" borderId="77" xfId="53" applyFont="1" applyFill="1" applyBorder="1" applyAlignment="1">
      <alignment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70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horizontal="left"/>
      <protection/>
    </xf>
    <xf numFmtId="0" fontId="19" fillId="0" borderId="38" xfId="51" applyFont="1" applyFill="1" applyBorder="1" applyAlignment="1">
      <alignment horizontal="left"/>
      <protection/>
    </xf>
    <xf numFmtId="0" fontId="19" fillId="0" borderId="24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wrapText="1"/>
      <protection/>
    </xf>
    <xf numFmtId="0" fontId="25" fillId="0" borderId="41" xfId="51" applyFont="1" applyBorder="1" applyAlignment="1">
      <alignment wrapText="1"/>
      <protection/>
    </xf>
    <xf numFmtId="0" fontId="19" fillId="0" borderId="0" xfId="51" applyFont="1" applyFill="1" applyBorder="1" applyAlignment="1">
      <alignment vertical="center" wrapText="1"/>
      <protection/>
    </xf>
    <xf numFmtId="0" fontId="25" fillId="0" borderId="0" xfId="51" applyFont="1" applyBorder="1" applyAlignment="1">
      <alignment vertical="center" wrapText="1"/>
      <protection/>
    </xf>
    <xf numFmtId="0" fontId="19" fillId="0" borderId="24" xfId="51" applyFont="1" applyFill="1" applyBorder="1" applyAlignment="1">
      <alignment horizontal="left"/>
      <protection/>
    </xf>
    <xf numFmtId="0" fontId="19" fillId="0" borderId="38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vertical="center" wrapText="1"/>
      <protection/>
    </xf>
    <xf numFmtId="0" fontId="25" fillId="0" borderId="41" xfId="51" applyFont="1" applyBorder="1" applyAlignment="1">
      <alignment vertical="center" wrapText="1"/>
      <protection/>
    </xf>
    <xf numFmtId="0" fontId="19" fillId="0" borderId="38" xfId="51" applyFont="1" applyFill="1" applyBorder="1" applyAlignment="1">
      <alignment vertical="center" wrapText="1"/>
      <protection/>
    </xf>
    <xf numFmtId="0" fontId="25" fillId="0" borderId="38" xfId="51" applyFont="1" applyBorder="1" applyAlignment="1">
      <alignment vertical="center" wrapText="1"/>
      <protection/>
    </xf>
    <xf numFmtId="0" fontId="19" fillId="0" borderId="0" xfId="53" applyFont="1" applyFill="1" applyBorder="1" applyAlignment="1" quotePrefix="1">
      <alignment horizontal="left" vertical="center"/>
      <protection/>
    </xf>
    <xf numFmtId="0" fontId="18" fillId="0" borderId="14" xfId="51" applyFont="1" applyFill="1" applyBorder="1" applyAlignment="1" applyProtection="1">
      <alignment horizontal="center" vertical="center" wrapText="1"/>
      <protection/>
    </xf>
    <xf numFmtId="0" fontId="45" fillId="0" borderId="17" xfId="51" applyFont="1" applyFill="1" applyBorder="1" applyAlignment="1" applyProtection="1">
      <alignment horizontal="center" vertical="center" wrapText="1"/>
      <protection/>
    </xf>
    <xf numFmtId="0" fontId="18" fillId="0" borderId="17" xfId="51" applyFont="1" applyFill="1" applyBorder="1" applyAlignment="1">
      <alignment horizontal="center" vertical="center" wrapText="1"/>
      <protection/>
    </xf>
    <xf numFmtId="0" fontId="18" fillId="0" borderId="17" xfId="51" applyFont="1" applyFill="1" applyBorder="1" applyAlignment="1" applyProtection="1">
      <alignment horizontal="center" vertical="center" wrapText="1"/>
      <protection/>
    </xf>
    <xf numFmtId="0" fontId="15" fillId="0" borderId="0" xfId="51" applyFont="1" applyAlignment="1">
      <alignment horizontal="left" vertical="center" wrapText="1"/>
      <protection/>
    </xf>
    <xf numFmtId="0" fontId="17" fillId="0" borderId="0" xfId="51" applyFont="1" applyAlignment="1">
      <alignment vertical="center" wrapText="1"/>
      <protection/>
    </xf>
    <xf numFmtId="0" fontId="18" fillId="0" borderId="0" xfId="51" applyFont="1" applyAlignment="1">
      <alignment vertical="center" wrapText="1"/>
      <protection/>
    </xf>
    <xf numFmtId="0" fontId="19" fillId="0" borderId="41" xfId="53" applyFont="1" applyFill="1" applyBorder="1" applyAlignment="1" quotePrefix="1">
      <alignment horizontal="left" vertical="center"/>
      <protection/>
    </xf>
    <xf numFmtId="0" fontId="19" fillId="0" borderId="41" xfId="53" applyFont="1" applyFill="1" applyBorder="1" applyAlignment="1" quotePrefix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18" borderId="0" xfId="51" applyFont="1" applyFill="1" applyAlignment="1" applyProtection="1">
      <alignment vertical="center" wrapText="1"/>
      <protection locked="0"/>
    </xf>
    <xf numFmtId="0" fontId="17" fillId="0" borderId="0" xfId="51" applyFont="1" applyAlignment="1" applyProtection="1">
      <alignment vertical="center" wrapText="1"/>
      <protection locked="0"/>
    </xf>
    <xf numFmtId="0" fontId="19" fillId="0" borderId="77" xfId="53" applyFont="1" applyFill="1" applyBorder="1" applyAlignment="1" quotePrefix="1">
      <alignment horizontal="left" vertical="center"/>
      <protection/>
    </xf>
    <xf numFmtId="0" fontId="19" fillId="0" borderId="24" xfId="53" applyFont="1" applyFill="1" applyBorder="1" applyAlignment="1" quotePrefix="1">
      <alignment horizontal="left" vertical="center"/>
      <protection/>
    </xf>
    <xf numFmtId="0" fontId="45" fillId="0" borderId="21" xfId="51" applyFont="1" applyFill="1" applyBorder="1" applyAlignment="1" applyProtection="1">
      <alignment horizontal="center" vertical="center" wrapText="1"/>
      <protection/>
    </xf>
    <xf numFmtId="0" fontId="18" fillId="0" borderId="14" xfId="51" applyFont="1" applyFill="1" applyBorder="1" applyAlignment="1">
      <alignment horizontal="center" vertical="center" wrapText="1"/>
      <protection/>
    </xf>
    <xf numFmtId="0" fontId="18" fillId="0" borderId="21" xfId="51" applyFont="1" applyFill="1" applyBorder="1" applyAlignment="1">
      <alignment horizontal="center" vertical="center" wrapText="1"/>
      <protection/>
    </xf>
    <xf numFmtId="0" fontId="18" fillId="0" borderId="21" xfId="51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>
      <alignment horizontal="left" vertical="center"/>
      <protection/>
    </xf>
    <xf numFmtId="0" fontId="19" fillId="0" borderId="38" xfId="53" applyFont="1" applyFill="1" applyBorder="1" applyAlignment="1" quotePrefix="1">
      <alignment horizontal="left" vertical="center"/>
      <protection/>
    </xf>
    <xf numFmtId="0" fontId="19" fillId="0" borderId="38" xfId="53" applyFont="1" applyFill="1" applyBorder="1" applyAlignment="1">
      <alignment horizontal="left"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44" fillId="21" borderId="21" xfId="51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 quotePrefix="1">
      <alignment horizontal="left" vertical="center" wrapText="1"/>
      <protection/>
    </xf>
    <xf numFmtId="0" fontId="25" fillId="0" borderId="0" xfId="51" applyFont="1" applyBorder="1" applyAlignment="1">
      <alignment horizontal="left" vertical="center" wrapText="1"/>
      <protection/>
    </xf>
    <xf numFmtId="196" fontId="15" fillId="22" borderId="0" xfId="51" applyNumberFormat="1" applyFont="1" applyFill="1" applyBorder="1" applyAlignment="1" applyProtection="1">
      <alignment horizontal="left" wrapText="1"/>
      <protection/>
    </xf>
    <xf numFmtId="0" fontId="18" fillId="22" borderId="0" xfId="51" applyFont="1" applyFill="1" applyBorder="1" applyAlignment="1" applyProtection="1">
      <alignment vertical="center" wrapText="1"/>
      <protection/>
    </xf>
    <xf numFmtId="0" fontId="17" fillId="22" borderId="0" xfId="51" applyFont="1" applyFill="1" applyBorder="1" applyAlignment="1" applyProtection="1">
      <alignment vertical="center" wrapText="1"/>
      <protection/>
    </xf>
    <xf numFmtId="0" fontId="15" fillId="22" borderId="0" xfId="51" applyFont="1" applyFill="1" applyBorder="1" applyAlignment="1" applyProtection="1">
      <alignment horizontal="left" vertical="center" wrapText="1"/>
      <protection/>
    </xf>
    <xf numFmtId="0" fontId="19" fillId="0" borderId="24" xfId="53" applyFont="1" applyFill="1" applyBorder="1" applyAlignment="1">
      <alignment vertical="center" wrapText="1"/>
      <protection/>
    </xf>
    <xf numFmtId="0" fontId="19" fillId="0" borderId="77" xfId="53" applyFont="1" applyFill="1" applyBorder="1" applyAlignment="1" quotePrefix="1">
      <alignment horizontal="left" vertical="center" wrapText="1"/>
      <protection/>
    </xf>
    <xf numFmtId="0" fontId="25" fillId="0" borderId="77" xfId="51" applyFont="1" applyBorder="1" applyAlignment="1">
      <alignment horizontal="left" vertical="center" wrapText="1"/>
      <protection/>
    </xf>
    <xf numFmtId="0" fontId="25" fillId="0" borderId="41" xfId="51" applyFont="1" applyBorder="1" applyAlignment="1">
      <alignment horizontal="left" vertical="center" wrapText="1"/>
      <protection/>
    </xf>
    <xf numFmtId="0" fontId="19" fillId="0" borderId="41" xfId="53" applyFont="1" applyFill="1" applyBorder="1" applyAlignment="1">
      <alignment vertical="center" wrapText="1"/>
      <protection/>
    </xf>
    <xf numFmtId="0" fontId="19" fillId="0" borderId="41" xfId="53" applyFont="1" applyFill="1" applyBorder="1" applyAlignment="1">
      <alignment horizontal="left" wrapText="1"/>
      <protection/>
    </xf>
    <xf numFmtId="0" fontId="19" fillId="0" borderId="77" xfId="51" applyFont="1" applyFill="1" applyBorder="1" applyAlignment="1">
      <alignment vertical="center" wrapText="1"/>
      <protection/>
    </xf>
    <xf numFmtId="0" fontId="19" fillId="0" borderId="53" xfId="53" applyFont="1" applyFill="1" applyBorder="1" applyAlignment="1" quotePrefix="1">
      <alignment horizontal="left" vertical="center" wrapText="1"/>
      <protection/>
    </xf>
    <xf numFmtId="0" fontId="25" fillId="0" borderId="53" xfId="51" applyFont="1" applyBorder="1" applyAlignment="1">
      <alignment horizontal="left" vertical="center" wrapText="1"/>
      <protection/>
    </xf>
    <xf numFmtId="0" fontId="19" fillId="0" borderId="24" xfId="53" applyFont="1" applyFill="1" applyBorder="1" applyAlignment="1" quotePrefix="1">
      <alignment horizontal="left" wrapText="1"/>
      <protection/>
    </xf>
    <xf numFmtId="0" fontId="25" fillId="0" borderId="24" xfId="51" applyFont="1" applyBorder="1" applyAlignment="1">
      <alignment horizontal="left" wrapText="1"/>
      <protection/>
    </xf>
    <xf numFmtId="0" fontId="19" fillId="0" borderId="41" xfId="51" applyFont="1" applyFill="1" applyBorder="1" applyAlignment="1">
      <alignment horizontal="left" wrapText="1"/>
      <protection/>
    </xf>
    <xf numFmtId="0" fontId="19" fillId="0" borderId="24" xfId="53" applyFont="1" applyFill="1" applyBorder="1" applyAlignment="1">
      <alignment horizontal="left" vertical="center" wrapText="1"/>
      <protection/>
    </xf>
    <xf numFmtId="0" fontId="25" fillId="0" borderId="24" xfId="51" applyFont="1" applyBorder="1" applyAlignment="1">
      <alignment horizontal="left" vertical="center" wrapText="1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53" applyFont="1" applyFill="1" applyBorder="1" applyAlignment="1">
      <alignment horizontal="left" vertical="center" wrapText="1"/>
      <protection/>
    </xf>
    <xf numFmtId="0" fontId="19" fillId="0" borderId="38" xfId="53" applyFont="1" applyFill="1" applyBorder="1" applyAlignment="1">
      <alignment horizontal="left" vertical="center" wrapText="1"/>
      <protection/>
    </xf>
    <xf numFmtId="0" fontId="25" fillId="0" borderId="38" xfId="51" applyFont="1" applyBorder="1" applyAlignment="1">
      <alignment horizontal="left" vertical="center" wrapText="1"/>
      <protection/>
    </xf>
    <xf numFmtId="0" fontId="19" fillId="0" borderId="38" xfId="53" applyFont="1" applyFill="1" applyBorder="1" applyAlignment="1" quotePrefix="1">
      <alignment horizontal="left" vertical="center" wrapText="1"/>
      <protection/>
    </xf>
    <xf numFmtId="0" fontId="73" fillId="18" borderId="48" xfId="53" applyFont="1" applyFill="1" applyBorder="1" applyAlignment="1" quotePrefix="1">
      <alignment horizontal="left" vertical="center"/>
      <protection/>
    </xf>
    <xf numFmtId="0" fontId="73" fillId="18" borderId="70" xfId="53" applyFont="1" applyFill="1" applyBorder="1" applyAlignment="1" quotePrefix="1">
      <alignment horizontal="left" vertical="center"/>
      <protection/>
    </xf>
    <xf numFmtId="0" fontId="65" fillId="18" borderId="0" xfId="52" applyFont="1" applyFill="1" applyAlignment="1" applyProtection="1">
      <alignment vertical="center" wrapText="1"/>
      <protection locked="0"/>
    </xf>
    <xf numFmtId="0" fontId="66" fillId="0" borderId="0" xfId="52" applyFont="1" applyAlignment="1" applyProtection="1">
      <alignment vertical="center" wrapText="1"/>
      <protection locked="0"/>
    </xf>
    <xf numFmtId="0" fontId="73" fillId="18" borderId="59" xfId="53" applyFont="1" applyFill="1" applyBorder="1" applyAlignment="1" quotePrefix="1">
      <alignment horizontal="left" vertical="center"/>
      <protection/>
    </xf>
    <xf numFmtId="0" fontId="73" fillId="18" borderId="69" xfId="53" applyFont="1" applyFill="1" applyBorder="1" applyAlignment="1" quotePrefix="1">
      <alignment horizontal="left" vertical="center"/>
      <protection/>
    </xf>
    <xf numFmtId="0" fontId="73" fillId="18" borderId="48" xfId="53" applyFont="1" applyFill="1" applyBorder="1" applyAlignment="1" quotePrefix="1">
      <alignment horizontal="left" vertical="center" wrapText="1"/>
      <protection/>
    </xf>
    <xf numFmtId="0" fontId="73" fillId="18" borderId="70" xfId="53" applyFont="1" applyFill="1" applyBorder="1" applyAlignment="1" quotePrefix="1">
      <alignment horizontal="left" vertical="center" wrapText="1"/>
      <protection/>
    </xf>
    <xf numFmtId="0" fontId="73" fillId="18" borderId="48" xfId="53" applyFont="1" applyFill="1" applyBorder="1" applyAlignment="1">
      <alignment horizontal="left" vertical="center"/>
      <protection/>
    </xf>
    <xf numFmtId="0" fontId="73" fillId="18" borderId="70" xfId="53" applyFont="1" applyFill="1" applyBorder="1" applyAlignment="1">
      <alignment horizontal="left" vertical="center"/>
      <protection/>
    </xf>
    <xf numFmtId="3" fontId="67" fillId="7" borderId="14" xfId="52" applyNumberFormat="1" applyFont="1" applyFill="1" applyBorder="1" applyAlignment="1">
      <alignment horizontal="center" vertical="center" wrapText="1"/>
      <protection/>
    </xf>
    <xf numFmtId="3" fontId="67" fillId="7" borderId="17" xfId="52" applyNumberFormat="1" applyFont="1" applyFill="1" applyBorder="1" applyAlignment="1">
      <alignment horizontal="center" vertical="center" wrapText="1"/>
      <protection/>
    </xf>
    <xf numFmtId="3" fontId="67" fillId="7" borderId="21" xfId="52" applyNumberFormat="1" applyFont="1" applyFill="1" applyBorder="1" applyAlignment="1">
      <alignment horizontal="center" vertical="center" wrapText="1"/>
      <protection/>
    </xf>
    <xf numFmtId="0" fontId="70" fillId="0" borderId="19" xfId="53" applyFont="1" applyFill="1" applyBorder="1" applyAlignment="1">
      <alignment horizontal="center" vertical="center" wrapText="1"/>
      <protection/>
    </xf>
    <xf numFmtId="0" fontId="70" fillId="0" borderId="23" xfId="53" applyFont="1" applyFill="1" applyBorder="1" applyAlignment="1">
      <alignment horizontal="center" vertical="center" wrapText="1"/>
      <protection/>
    </xf>
    <xf numFmtId="0" fontId="71" fillId="0" borderId="22" xfId="52" applyFont="1" applyBorder="1" applyAlignment="1">
      <alignment horizontal="left" vertical="center" wrapText="1"/>
      <protection/>
    </xf>
    <xf numFmtId="0" fontId="71" fillId="0" borderId="29" xfId="52" applyFont="1" applyBorder="1" applyAlignment="1">
      <alignment horizontal="left" vertical="center" wrapText="1"/>
      <protection/>
    </xf>
    <xf numFmtId="0" fontId="73" fillId="18" borderId="76" xfId="53" applyFont="1" applyFill="1" applyBorder="1" applyAlignment="1" quotePrefix="1">
      <alignment horizontal="left" vertical="center"/>
      <protection/>
    </xf>
    <xf numFmtId="0" fontId="73" fillId="18" borderId="78" xfId="53" applyFont="1" applyFill="1" applyBorder="1" applyAlignment="1" quotePrefix="1">
      <alignment horizontal="left" vertical="center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4" fillId="0" borderId="0" xfId="52" applyFont="1" applyAlignment="1">
      <alignment horizontal="left" vertical="center" wrapText="1"/>
      <protection/>
    </xf>
    <xf numFmtId="0" fontId="39" fillId="0" borderId="0" xfId="52" applyAlignment="1">
      <alignment vertical="center" wrapText="1"/>
      <protection/>
    </xf>
    <xf numFmtId="0" fontId="65" fillId="0" borderId="0" xfId="52" applyFont="1" applyAlignment="1">
      <alignment vertical="center" wrapText="1"/>
      <protection/>
    </xf>
    <xf numFmtId="0" fontId="66" fillId="0" borderId="0" xfId="52" applyFont="1" applyAlignment="1">
      <alignment vertical="center" wrapText="1"/>
      <protection/>
    </xf>
    <xf numFmtId="0" fontId="61" fillId="0" borderId="15" xfId="52" applyFont="1" applyBorder="1" applyAlignment="1">
      <alignment horizontal="center" vertical="center" wrapText="1"/>
      <protection/>
    </xf>
    <xf numFmtId="0" fontId="61" fillId="0" borderId="16" xfId="52" applyFont="1" applyBorder="1" applyAlignment="1">
      <alignment horizontal="center" vertical="center" wrapText="1"/>
      <protection/>
    </xf>
    <xf numFmtId="0" fontId="73" fillId="18" borderId="48" xfId="52" applyFont="1" applyFill="1" applyBorder="1" applyAlignment="1">
      <alignment horizontal="left" vertical="center"/>
      <protection/>
    </xf>
    <xf numFmtId="0" fontId="73" fillId="18" borderId="70" xfId="52" applyFont="1" applyFill="1" applyBorder="1" applyAlignment="1">
      <alignment horizontal="left" vertical="center"/>
      <protection/>
    </xf>
    <xf numFmtId="0" fontId="73" fillId="18" borderId="48" xfId="52" applyFont="1" applyFill="1" applyBorder="1" applyAlignment="1">
      <alignment vertical="center" wrapText="1"/>
      <protection/>
    </xf>
    <xf numFmtId="0" fontId="83" fillId="18" borderId="70" xfId="52" applyFont="1" applyFill="1" applyBorder="1" applyAlignment="1">
      <alignment vertical="center" wrapText="1"/>
      <protection/>
    </xf>
    <xf numFmtId="0" fontId="73" fillId="18" borderId="59" xfId="53" applyFont="1" applyFill="1" applyBorder="1" applyAlignment="1">
      <alignment vertical="center" wrapText="1"/>
      <protection/>
    </xf>
    <xf numFmtId="0" fontId="83" fillId="18" borderId="69" xfId="52" applyFont="1" applyFill="1" applyBorder="1" applyAlignment="1">
      <alignment vertical="center" wrapText="1"/>
      <protection/>
    </xf>
    <xf numFmtId="0" fontId="83" fillId="18" borderId="70" xfId="52" applyFont="1" applyFill="1" applyBorder="1" applyAlignment="1">
      <alignment horizontal="left" vertical="center" wrapText="1"/>
      <protection/>
    </xf>
    <xf numFmtId="0" fontId="73" fillId="18" borderId="48" xfId="52" applyFont="1" applyFill="1" applyBorder="1" applyAlignment="1">
      <alignment horizontal="left"/>
      <protection/>
    </xf>
    <xf numFmtId="0" fontId="73" fillId="18" borderId="70" xfId="52" applyFont="1" applyFill="1" applyBorder="1" applyAlignment="1">
      <alignment horizontal="left"/>
      <protection/>
    </xf>
    <xf numFmtId="0" fontId="61" fillId="0" borderId="19" xfId="52" applyFont="1" applyBorder="1" applyAlignment="1" quotePrefix="1">
      <alignment horizontal="center" vertical="center" wrapText="1"/>
      <protection/>
    </xf>
    <xf numFmtId="0" fontId="61" fillId="0" borderId="23" xfId="52" applyFont="1" applyBorder="1" applyAlignment="1" quotePrefix="1">
      <alignment horizontal="center" vertical="center" wrapText="1"/>
      <protection/>
    </xf>
    <xf numFmtId="0" fontId="61" fillId="0" borderId="22" xfId="52" applyFont="1" applyBorder="1" applyAlignment="1">
      <alignment horizontal="center" vertical="center"/>
      <protection/>
    </xf>
    <xf numFmtId="0" fontId="61" fillId="0" borderId="29" xfId="52" applyFont="1" applyBorder="1" applyAlignment="1">
      <alignment horizontal="center" vertical="center"/>
      <protection/>
    </xf>
    <xf numFmtId="0" fontId="73" fillId="18" borderId="48" xfId="52" applyFont="1" applyFill="1" applyBorder="1" applyAlignment="1">
      <alignment wrapText="1"/>
      <protection/>
    </xf>
    <xf numFmtId="0" fontId="83" fillId="18" borderId="70" xfId="52" applyFont="1" applyFill="1" applyBorder="1" applyAlignment="1">
      <alignment wrapText="1"/>
      <protection/>
    </xf>
    <xf numFmtId="0" fontId="73" fillId="18" borderId="40" xfId="52" applyFont="1" applyFill="1" applyBorder="1" applyAlignment="1">
      <alignment horizontal="left" vertical="center"/>
      <protection/>
    </xf>
    <xf numFmtId="0" fontId="73" fillId="18" borderId="63" xfId="52" applyFont="1" applyFill="1" applyBorder="1" applyAlignment="1">
      <alignment horizontal="left" vertical="center"/>
      <protection/>
    </xf>
    <xf numFmtId="0" fontId="70" fillId="0" borderId="11" xfId="54" applyFont="1" applyFill="1" applyBorder="1" applyAlignment="1">
      <alignment horizontal="center" vertical="center" wrapText="1"/>
      <protection/>
    </xf>
    <xf numFmtId="0" fontId="61" fillId="0" borderId="15" xfId="52" applyFont="1" applyBorder="1" applyAlignment="1">
      <alignment horizontal="center" vertical="center"/>
      <protection/>
    </xf>
    <xf numFmtId="0" fontId="61" fillId="0" borderId="16" xfId="52" applyFont="1" applyBorder="1" applyAlignment="1">
      <alignment horizontal="center" vertical="center"/>
      <protection/>
    </xf>
    <xf numFmtId="0" fontId="73" fillId="18" borderId="48" xfId="53" applyFont="1" applyFill="1" applyBorder="1" applyAlignment="1">
      <alignment vertical="center" wrapText="1"/>
      <protection/>
    </xf>
    <xf numFmtId="0" fontId="69" fillId="0" borderId="27" xfId="53" applyFont="1" applyFill="1" applyBorder="1" applyAlignment="1">
      <alignment horizontal="center" vertical="center" wrapText="1"/>
      <protection/>
    </xf>
    <xf numFmtId="0" fontId="69" fillId="0" borderId="30" xfId="53" applyFont="1" applyFill="1" applyBorder="1" applyAlignment="1">
      <alignment horizontal="center" vertical="center" wrapText="1"/>
      <protection/>
    </xf>
    <xf numFmtId="1" fontId="61" fillId="0" borderId="27" xfId="52" applyNumberFormat="1" applyFont="1" applyBorder="1" applyAlignment="1">
      <alignment horizontal="left" vertical="center" wrapText="1"/>
      <protection/>
    </xf>
    <xf numFmtId="1" fontId="61" fillId="0" borderId="11" xfId="52" applyNumberFormat="1" applyFont="1" applyBorder="1" applyAlignment="1">
      <alignment horizontal="left" vertical="center" wrapText="1"/>
      <protection/>
    </xf>
    <xf numFmtId="0" fontId="73" fillId="18" borderId="59" xfId="53" applyFont="1" applyFill="1" applyBorder="1" applyAlignment="1" quotePrefix="1">
      <alignment horizontal="left" vertical="center" wrapText="1"/>
      <protection/>
    </xf>
    <xf numFmtId="0" fontId="83" fillId="18" borderId="69" xfId="52" applyFont="1" applyFill="1" applyBorder="1" applyAlignment="1">
      <alignment horizontal="left" vertical="center" wrapText="1"/>
      <protection/>
    </xf>
    <xf numFmtId="0" fontId="73" fillId="18" borderId="76" xfId="53" applyFont="1" applyFill="1" applyBorder="1" applyAlignment="1" quotePrefix="1">
      <alignment horizontal="left" vertical="center" wrapText="1"/>
      <protection/>
    </xf>
    <xf numFmtId="0" fontId="83" fillId="18" borderId="78" xfId="52" applyFont="1" applyFill="1" applyBorder="1" applyAlignment="1">
      <alignment horizontal="left" vertical="center" wrapText="1"/>
      <protection/>
    </xf>
    <xf numFmtId="0" fontId="59" fillId="0" borderId="27" xfId="53" applyFont="1" applyFill="1" applyBorder="1" applyAlignment="1">
      <alignment horizontal="center" vertical="center" wrapText="1"/>
      <protection/>
    </xf>
    <xf numFmtId="0" fontId="59" fillId="0" borderId="11" xfId="53" applyFont="1" applyFill="1" applyBorder="1" applyAlignment="1">
      <alignment horizontal="center" vertical="center" wrapText="1"/>
      <protection/>
    </xf>
    <xf numFmtId="0" fontId="73" fillId="18" borderId="48" xfId="53" applyFont="1" applyFill="1" applyBorder="1" applyAlignment="1">
      <alignment horizontal="left" wrapText="1"/>
      <protection/>
    </xf>
    <xf numFmtId="0" fontId="73" fillId="18" borderId="70" xfId="53" applyFont="1" applyFill="1" applyBorder="1" applyAlignment="1">
      <alignment horizontal="left" wrapText="1"/>
      <protection/>
    </xf>
    <xf numFmtId="0" fontId="85" fillId="0" borderId="27" xfId="53" applyFont="1" applyFill="1" applyBorder="1" applyAlignment="1" quotePrefix="1">
      <alignment horizontal="center" vertical="center" wrapText="1"/>
      <protection/>
    </xf>
    <xf numFmtId="0" fontId="85" fillId="0" borderId="30" xfId="53" applyFont="1" applyFill="1" applyBorder="1" applyAlignment="1" quotePrefix="1">
      <alignment horizontal="center" vertical="center" wrapText="1"/>
      <protection/>
    </xf>
    <xf numFmtId="0" fontId="73" fillId="18" borderId="48" xfId="52" applyFont="1" applyFill="1" applyBorder="1" applyAlignment="1">
      <alignment horizontal="left" wrapText="1"/>
      <protection/>
    </xf>
    <xf numFmtId="0" fontId="73" fillId="18" borderId="70" xfId="52" applyFont="1" applyFill="1" applyBorder="1" applyAlignment="1">
      <alignment horizontal="left" wrapText="1"/>
      <protection/>
    </xf>
    <xf numFmtId="0" fontId="73" fillId="18" borderId="59" xfId="52" applyFont="1" applyFill="1" applyBorder="1" applyAlignment="1">
      <alignment vertical="center" wrapText="1"/>
      <protection/>
    </xf>
    <xf numFmtId="0" fontId="73" fillId="18" borderId="76" xfId="53" applyFont="1" applyFill="1" applyBorder="1" applyAlignment="1">
      <alignment vertical="center" wrapText="1"/>
      <protection/>
    </xf>
    <xf numFmtId="0" fontId="83" fillId="18" borderId="78" xfId="52" applyFont="1" applyFill="1" applyBorder="1" applyAlignment="1">
      <alignment vertical="center" wrapText="1"/>
      <protection/>
    </xf>
    <xf numFmtId="0" fontId="85" fillId="0" borderId="27" xfId="53" applyFont="1" applyFill="1" applyBorder="1" applyAlignment="1">
      <alignment horizontal="center" vertical="center" wrapText="1"/>
      <protection/>
    </xf>
    <xf numFmtId="0" fontId="85" fillId="0" borderId="30" xfId="53" applyFont="1" applyFill="1" applyBorder="1" applyAlignment="1">
      <alignment horizontal="center" vertical="center" wrapText="1"/>
      <protection/>
    </xf>
    <xf numFmtId="0" fontId="73" fillId="18" borderId="76" xfId="53" applyFont="1" applyFill="1" applyBorder="1" applyAlignment="1" quotePrefix="1">
      <alignment horizontal="left" wrapText="1"/>
      <protection/>
    </xf>
    <xf numFmtId="0" fontId="83" fillId="18" borderId="78" xfId="52" applyFont="1" applyFill="1" applyBorder="1" applyAlignment="1">
      <alignment horizontal="left" wrapText="1"/>
      <protection/>
    </xf>
    <xf numFmtId="0" fontId="73" fillId="18" borderId="70" xfId="53" applyFont="1" applyFill="1" applyBorder="1" applyAlignment="1">
      <alignment vertical="center" wrapText="1"/>
      <protection/>
    </xf>
    <xf numFmtId="0" fontId="73" fillId="18" borderId="48" xfId="53" applyFont="1" applyFill="1" applyBorder="1" applyAlignment="1">
      <alignment horizontal="left" vertical="center" wrapText="1"/>
      <protection/>
    </xf>
    <xf numFmtId="0" fontId="86" fillId="18" borderId="79" xfId="52" applyFont="1" applyFill="1" applyBorder="1" applyAlignment="1" applyProtection="1">
      <alignment vertical="center" wrapText="1"/>
      <protection/>
    </xf>
    <xf numFmtId="0" fontId="88" fillId="18" borderId="65" xfId="52" applyFont="1" applyFill="1" applyBorder="1" applyAlignment="1" applyProtection="1">
      <alignment vertical="center" wrapText="1"/>
      <protection/>
    </xf>
    <xf numFmtId="0" fontId="86" fillId="18" borderId="79" xfId="52" applyFont="1" applyFill="1" applyBorder="1" applyAlignment="1" applyProtection="1">
      <alignment horizontal="left" wrapText="1"/>
      <protection/>
    </xf>
    <xf numFmtId="0" fontId="86" fillId="18" borderId="65" xfId="52" applyFont="1" applyFill="1" applyBorder="1" applyAlignment="1" applyProtection="1">
      <alignment horizontal="left" wrapText="1"/>
      <protection/>
    </xf>
    <xf numFmtId="0" fontId="73" fillId="18" borderId="70" xfId="53" applyFont="1" applyFill="1" applyBorder="1" applyAlignment="1">
      <alignment horizontal="left" vertical="center" wrapText="1"/>
      <protection/>
    </xf>
    <xf numFmtId="0" fontId="73" fillId="18" borderId="76" xfId="53" applyFont="1" applyFill="1" applyBorder="1" applyAlignment="1">
      <alignment horizontal="left" vertical="center" wrapText="1"/>
      <protection/>
    </xf>
    <xf numFmtId="0" fontId="86" fillId="18" borderId="79" xfId="53" applyFont="1" applyFill="1" applyBorder="1" applyAlignment="1" applyProtection="1">
      <alignment horizontal="left" vertical="center" wrapText="1"/>
      <protection/>
    </xf>
    <xf numFmtId="0" fontId="88" fillId="18" borderId="65" xfId="52" applyFont="1" applyFill="1" applyBorder="1" applyAlignment="1" applyProtection="1">
      <alignment horizontal="left" vertical="center" wrapText="1"/>
      <protection/>
    </xf>
    <xf numFmtId="0" fontId="86" fillId="18" borderId="80" xfId="53" applyFont="1" applyFill="1" applyBorder="1" applyAlignment="1" applyProtection="1">
      <alignment horizontal="left" vertical="center"/>
      <protection/>
    </xf>
    <xf numFmtId="0" fontId="86" fillId="18" borderId="81" xfId="53" applyFont="1" applyFill="1" applyBorder="1" applyAlignment="1" applyProtection="1" quotePrefix="1">
      <alignment horizontal="left" vertical="center"/>
      <protection/>
    </xf>
    <xf numFmtId="0" fontId="86" fillId="18" borderId="82" xfId="52" applyFont="1" applyFill="1" applyBorder="1" applyAlignment="1" applyProtection="1">
      <alignment vertical="center" wrapText="1"/>
      <protection/>
    </xf>
    <xf numFmtId="0" fontId="88" fillId="18" borderId="83" xfId="52" applyFont="1" applyFill="1" applyBorder="1" applyAlignment="1" applyProtection="1">
      <alignment vertical="center" wrapText="1"/>
      <protection/>
    </xf>
    <xf numFmtId="0" fontId="86" fillId="18" borderId="79" xfId="52" applyFont="1" applyFill="1" applyBorder="1" applyAlignment="1" applyProtection="1">
      <alignment horizontal="left" vertical="center"/>
      <protection/>
    </xf>
    <xf numFmtId="0" fontId="86" fillId="18" borderId="65" xfId="52" applyFont="1" applyFill="1" applyBorder="1" applyAlignment="1" applyProtection="1">
      <alignment horizontal="left" vertical="center"/>
      <protection/>
    </xf>
    <xf numFmtId="0" fontId="86" fillId="18" borderId="0" xfId="53" applyFont="1" applyFill="1" applyBorder="1" applyAlignment="1" applyProtection="1">
      <alignment horizontal="left" vertical="center" wrapText="1"/>
      <protection/>
    </xf>
    <xf numFmtId="0" fontId="18" fillId="0" borderId="0" xfId="51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_EBK_PROJECT_2001-last" xfId="53"/>
    <cellStyle name="Normal_MAKET" xfId="54"/>
    <cellStyle name="Normal_Sheet1" xfId="55"/>
    <cellStyle name="Note" xfId="56"/>
    <cellStyle name="Output" xfId="57"/>
    <cellStyle name="Title" xfId="58"/>
    <cellStyle name="Total" xfId="59"/>
    <cellStyle name="Warning Text" xfId="60"/>
    <cellStyle name="Currency" xfId="61"/>
    <cellStyle name="Currency [0]" xfId="62"/>
    <cellStyle name="Comma" xfId="63"/>
    <cellStyle name="Comma [0]" xfId="64"/>
    <cellStyle name="Percent" xfId="65"/>
  </cellStyles>
  <dxfs count="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60" zoomScaleNormal="60" zoomScalePageLayoutView="0" workbookViewId="0" topLeftCell="A66">
      <selection activeCell="G123" sqref="G123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/>
      <c r="C3" s="5"/>
      <c r="D3" s="5"/>
    </row>
    <row r="4" spans="2:5" ht="15.75">
      <c r="B4" s="9" t="s">
        <v>401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448</v>
      </c>
      <c r="C6" s="6"/>
      <c r="D6" s="6"/>
    </row>
    <row r="7" spans="2:4" ht="29.25" customHeight="1">
      <c r="B7" s="6" t="s">
        <v>802</v>
      </c>
      <c r="C7" s="6"/>
      <c r="D7" s="6"/>
    </row>
    <row r="8" spans="2:14" ht="30.75" customHeight="1" thickBot="1">
      <c r="B8" s="15" t="s">
        <v>446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798</v>
      </c>
      <c r="G10" s="12" t="s">
        <v>811</v>
      </c>
      <c r="H10" s="12" t="s">
        <v>812</v>
      </c>
    </row>
    <row r="11" spans="2:21" ht="23.25" customHeight="1" thickBot="1">
      <c r="B11" s="8" t="s">
        <v>447</v>
      </c>
      <c r="C11" s="8"/>
      <c r="D11" s="8"/>
      <c r="E11" s="279" t="str">
        <f>OTCHET!F12</f>
        <v>6609</v>
      </c>
      <c r="F11" s="18" t="s">
        <v>806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959</v>
      </c>
      <c r="C12" s="280" t="s">
        <v>787</v>
      </c>
      <c r="D12" s="164"/>
      <c r="E12" s="279">
        <f>OTCHET!E17</f>
        <v>42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804</v>
      </c>
      <c r="I14" s="22"/>
      <c r="J14" s="22"/>
      <c r="K14" s="23"/>
      <c r="L14" s="23"/>
      <c r="M14" s="22"/>
      <c r="N14" s="22" t="s">
        <v>804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789</v>
      </c>
      <c r="C16" s="102" t="s">
        <v>870</v>
      </c>
      <c r="D16" s="102"/>
      <c r="E16" s="1030" t="s">
        <v>799</v>
      </c>
      <c r="F16" s="1031"/>
      <c r="G16" s="1034" t="s">
        <v>895</v>
      </c>
      <c r="H16" s="1035"/>
      <c r="I16" s="1032" t="s">
        <v>873</v>
      </c>
      <c r="J16" s="1033"/>
      <c r="K16" s="31" t="s">
        <v>801</v>
      </c>
      <c r="L16" s="31" t="s">
        <v>889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788</v>
      </c>
      <c r="C17" s="30"/>
      <c r="D17" s="30"/>
      <c r="E17" s="33" t="s">
        <v>803</v>
      </c>
      <c r="F17" s="34" t="s">
        <v>795</v>
      </c>
      <c r="G17" s="112"/>
      <c r="H17" s="113"/>
      <c r="I17" s="33" t="s">
        <v>803</v>
      </c>
      <c r="J17" s="33" t="s">
        <v>795</v>
      </c>
      <c r="K17" s="33" t="s">
        <v>795</v>
      </c>
      <c r="L17" s="33" t="s">
        <v>795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791</v>
      </c>
      <c r="C18" s="30"/>
      <c r="D18" s="30"/>
      <c r="E18" s="33" t="s">
        <v>790</v>
      </c>
      <c r="F18" s="34"/>
      <c r="G18" s="34" t="s">
        <v>640</v>
      </c>
      <c r="H18" s="33" t="s">
        <v>641</v>
      </c>
      <c r="I18" s="33" t="s">
        <v>790</v>
      </c>
      <c r="J18" s="33"/>
      <c r="K18" s="33"/>
      <c r="L18" s="33"/>
      <c r="M18" s="33"/>
      <c r="N18" s="33" t="s">
        <v>642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793</v>
      </c>
      <c r="F20" s="40" t="s">
        <v>793</v>
      </c>
      <c r="G20" s="935" t="s">
        <v>792</v>
      </c>
      <c r="H20" s="936" t="s">
        <v>792</v>
      </c>
      <c r="I20" s="936" t="s">
        <v>800</v>
      </c>
      <c r="J20" s="936" t="s">
        <v>800</v>
      </c>
      <c r="K20" s="936" t="s">
        <v>805</v>
      </c>
      <c r="L20" s="936" t="s">
        <v>813</v>
      </c>
      <c r="M20" s="936" t="s">
        <v>813</v>
      </c>
      <c r="N20" s="936" t="s">
        <v>792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843</v>
      </c>
      <c r="C22" s="117" t="s">
        <v>934</v>
      </c>
      <c r="D22" s="44"/>
      <c r="E22" s="148">
        <f>+E23+E25+E36+E37</f>
        <v>0</v>
      </c>
      <c r="F22" s="148">
        <f>+G22+H22+N22</f>
        <v>0</v>
      </c>
      <c r="G22" s="148">
        <f>+G23+G25+G36+G37</f>
        <v>0</v>
      </c>
      <c r="H22" s="148">
        <f>+H23+H25+H36+H37</f>
        <v>0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842</v>
      </c>
      <c r="C23" s="119" t="s">
        <v>924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894</v>
      </c>
      <c r="C24" s="120" t="s">
        <v>887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844</v>
      </c>
      <c r="C25" s="121" t="s">
        <v>819</v>
      </c>
      <c r="D25" s="93"/>
      <c r="E25" s="148">
        <f>+E26+E30+E31+E32+E33</f>
        <v>0</v>
      </c>
      <c r="F25" s="148">
        <f t="shared" si="0"/>
        <v>0</v>
      </c>
      <c r="G25" s="148">
        <f aca="true" t="shared" si="1" ref="G25:M25">+G26+G30+G31+G32+G33</f>
        <v>0</v>
      </c>
      <c r="H25" s="148">
        <f t="shared" si="1"/>
        <v>0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845</v>
      </c>
      <c r="C26" s="122" t="s">
        <v>820</v>
      </c>
      <c r="D26" s="88"/>
      <c r="E26" s="151">
        <f>OTCHET!E76</f>
        <v>0</v>
      </c>
      <c r="F26" s="148">
        <f t="shared" si="0"/>
        <v>0</v>
      </c>
      <c r="G26" s="151">
        <f>OTCHET!F76</f>
        <v>0</v>
      </c>
      <c r="H26" s="151">
        <f>OTCHET!G76</f>
        <v>0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786</v>
      </c>
      <c r="C27" s="110" t="s">
        <v>896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888</v>
      </c>
      <c r="C28" s="110" t="s">
        <v>897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846</v>
      </c>
      <c r="C29" s="110" t="s">
        <v>898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847</v>
      </c>
      <c r="C30" s="125" t="s">
        <v>899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848</v>
      </c>
      <c r="C31" s="124" t="s">
        <v>821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849</v>
      </c>
      <c r="C32" s="126" t="s">
        <v>949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874</v>
      </c>
      <c r="C33" s="145" t="s">
        <v>944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940</v>
      </c>
      <c r="C36" s="127" t="s">
        <v>822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941</v>
      </c>
      <c r="C37" s="128" t="s">
        <v>875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850</v>
      </c>
      <c r="C38" s="131" t="s">
        <v>826</v>
      </c>
      <c r="D38" s="44"/>
      <c r="E38" s="153">
        <f>SUM(E39:E53)-E44-E46-E51-E52</f>
        <v>47806</v>
      </c>
      <c r="F38" s="148">
        <f t="shared" si="0"/>
        <v>47806</v>
      </c>
      <c r="G38" s="153">
        <f>SUM(G39:G53)-G44-G46-G51-G52</f>
        <v>0</v>
      </c>
      <c r="H38" s="153">
        <f>SUM(H39:H53)-H44-H46-H51-H52</f>
        <v>47806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865</v>
      </c>
      <c r="C39" s="122" t="s">
        <v>823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851</v>
      </c>
      <c r="C40" s="120" t="s">
        <v>824</v>
      </c>
      <c r="D40" s="49"/>
      <c r="E40" s="152">
        <f>OTCHET!E173</f>
        <v>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891</v>
      </c>
      <c r="C41" s="120" t="s">
        <v>876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852</v>
      </c>
      <c r="C42" s="120" t="s">
        <v>950</v>
      </c>
      <c r="D42" s="49"/>
      <c r="E42" s="152">
        <f>+OTCHET!E186+OTCHET!E250</f>
        <v>47806</v>
      </c>
      <c r="F42" s="148">
        <f t="shared" si="0"/>
        <v>47806</v>
      </c>
      <c r="G42" s="152">
        <f>+OTCHET!F186+OTCHET!F250</f>
        <v>0</v>
      </c>
      <c r="H42" s="152">
        <f>+OTCHET!G186+OTCHET!G250</f>
        <v>47806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853</v>
      </c>
      <c r="C43" s="120" t="s">
        <v>825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883</v>
      </c>
      <c r="C44" s="120" t="s">
        <v>900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854</v>
      </c>
      <c r="C45" s="120" t="s">
        <v>951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892</v>
      </c>
      <c r="C46" s="120" t="s">
        <v>890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878</v>
      </c>
      <c r="C47" s="134" t="s">
        <v>925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936</v>
      </c>
      <c r="C48" s="120" t="s">
        <v>926</v>
      </c>
      <c r="D48" s="49"/>
      <c r="E48" s="152">
        <f>OTCHET!E254+OTCHET!E255+OTCHET!E263+OTCHET!E266</f>
        <v>0</v>
      </c>
      <c r="F48" s="148">
        <f t="shared" si="0"/>
        <v>0</v>
      </c>
      <c r="G48" s="152">
        <f>OTCHET!F254+OTCHET!F255+OTCHET!F263+OTCHET!F266</f>
        <v>0</v>
      </c>
      <c r="H48" s="152">
        <f>OTCHET!G254+OTCHET!G255+OTCHET!G263+OTCHET!G266</f>
        <v>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879</v>
      </c>
      <c r="C49" s="120" t="s">
        <v>927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877</v>
      </c>
      <c r="C50" s="146" t="s">
        <v>945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882</v>
      </c>
      <c r="C51" s="120" t="s">
        <v>901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942</v>
      </c>
      <c r="C52" s="145" t="s">
        <v>943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880</v>
      </c>
      <c r="C53" s="135" t="s">
        <v>881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937</v>
      </c>
      <c r="C54" s="137" t="s">
        <v>725</v>
      </c>
      <c r="D54" s="53"/>
      <c r="E54" s="148">
        <f>+E55+E56+E60</f>
        <v>47806</v>
      </c>
      <c r="F54" s="148">
        <f t="shared" si="0"/>
        <v>47806</v>
      </c>
      <c r="G54" s="148">
        <f>+G55+G56+G60</f>
        <v>0</v>
      </c>
      <c r="H54" s="148">
        <f>+H55+H56+H60</f>
        <v>47806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855</v>
      </c>
      <c r="C55" s="120" t="s">
        <v>948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856</v>
      </c>
      <c r="C56" s="120" t="s">
        <v>726</v>
      </c>
      <c r="D56" s="49"/>
      <c r="E56" s="157">
        <f>+OTCHET!E361+OTCHET!E372+OTCHET!E377+OTCHET!E380+OTCHET!E383+OTCHET!E386+OTCHET!E387+OTCHET!E390+OTCHET!E404+OTCHET!E405+OTCHET!E406+OTCHET!E407+OTCHET!E408</f>
        <v>47806</v>
      </c>
      <c r="F56" s="148">
        <f t="shared" si="0"/>
        <v>47806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47806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893</v>
      </c>
      <c r="C57" s="135" t="s">
        <v>902</v>
      </c>
      <c r="D57" s="49"/>
      <c r="E57" s="157">
        <f>+OTCHET!E404+OTCHET!E405+OTCHET!E406+OTCHET!E407+OTCHET!E408</f>
        <v>0</v>
      </c>
      <c r="F57" s="148">
        <f t="shared" si="0"/>
        <v>0</v>
      </c>
      <c r="G57" s="157">
        <f>+OTCHET!F404+OTCHET!F405+OTCHET!F406+OTCHET!F407+OTCHET!F408</f>
        <v>0</v>
      </c>
      <c r="H57" s="157">
        <f>+OTCHET!G404+OTCHET!G405+OTCHET!G406+OTCHET!G407+OTCHET!G408</f>
        <v>0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953</v>
      </c>
      <c r="C58" s="120" t="s">
        <v>887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611</v>
      </c>
      <c r="C60" s="139" t="s">
        <v>827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724</v>
      </c>
      <c r="C61" s="127" t="s">
        <v>935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939</v>
      </c>
      <c r="C62" s="131"/>
      <c r="D62" s="53"/>
      <c r="E62" s="148">
        <f>+E22-E38+E54-E61</f>
        <v>0</v>
      </c>
      <c r="F62" s="148">
        <f t="shared" si="0"/>
        <v>0</v>
      </c>
      <c r="G62" s="148">
        <f>+G22-G38+G54-G61</f>
        <v>0</v>
      </c>
      <c r="H62" s="148">
        <f>+H22-H38+H54-H61</f>
        <v>0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938</v>
      </c>
      <c r="C64" s="131" t="s">
        <v>857</v>
      </c>
      <c r="D64" s="53"/>
      <c r="E64" s="158">
        <f>SUM(+E66+E74+E75+E82+E83+E84+E87+E88+E89+E90+E91+E92+E93)</f>
        <v>0</v>
      </c>
      <c r="F64" s="148">
        <f t="shared" si="0"/>
        <v>0</v>
      </c>
      <c r="G64" s="158">
        <f aca="true" t="shared" si="3" ref="G64:L64">SUM(+G66+G74+G75+G82+G83+G84+G87+G88+G89+G90+G91+G92+G93)</f>
        <v>0</v>
      </c>
      <c r="H64" s="158">
        <f t="shared" si="3"/>
        <v>0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858</v>
      </c>
      <c r="C66" s="120" t="s">
        <v>884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859</v>
      </c>
      <c r="C67" s="120" t="s">
        <v>903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860</v>
      </c>
      <c r="C68" s="120" t="s">
        <v>904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861</v>
      </c>
      <c r="C69" s="120" t="s">
        <v>828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862</v>
      </c>
      <c r="C70" s="120" t="s">
        <v>829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863</v>
      </c>
      <c r="C71" s="120" t="s">
        <v>905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920</v>
      </c>
      <c r="C72" s="141" t="s">
        <v>906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866</v>
      </c>
      <c r="C73" s="141" t="s">
        <v>907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864</v>
      </c>
      <c r="C74" s="139" t="s">
        <v>830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867</v>
      </c>
      <c r="C75" s="120" t="s">
        <v>885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868</v>
      </c>
      <c r="C76" s="120" t="s">
        <v>908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869</v>
      </c>
      <c r="C77" s="120" t="s">
        <v>909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841</v>
      </c>
      <c r="C78" s="120" t="s">
        <v>910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947</v>
      </c>
      <c r="C80" s="120" t="s">
        <v>911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946</v>
      </c>
      <c r="C81" s="120" t="s">
        <v>912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886</v>
      </c>
      <c r="C82" s="120" t="s">
        <v>831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840</v>
      </c>
      <c r="C83" s="120" t="s">
        <v>832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839</v>
      </c>
      <c r="C84" s="120" t="s">
        <v>928</v>
      </c>
      <c r="D84" s="49"/>
      <c r="E84" s="157">
        <f>+E85+E86</f>
        <v>0</v>
      </c>
      <c r="F84" s="148">
        <f t="shared" si="0"/>
        <v>0</v>
      </c>
      <c r="G84" s="157">
        <f aca="true" t="shared" si="6" ref="G84:M84">+G85+G86</f>
        <v>0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838</v>
      </c>
      <c r="C85" s="120" t="s">
        <v>913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871</v>
      </c>
      <c r="C86" s="120" t="s">
        <v>833</v>
      </c>
      <c r="D86" s="86"/>
      <c r="E86" s="157">
        <f>+OTCHET!E508+OTCHET!E525</f>
        <v>0</v>
      </c>
      <c r="F86" s="148">
        <f t="shared" si="0"/>
        <v>0</v>
      </c>
      <c r="G86" s="157">
        <f>+OTCHET!F508+OTCHET!F525</f>
        <v>0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615</v>
      </c>
      <c r="C87" s="135" t="s">
        <v>834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837</v>
      </c>
      <c r="C88" s="118" t="s">
        <v>914</v>
      </c>
      <c r="D88" s="100"/>
      <c r="E88" s="277">
        <f>+OTCHET!E541+OTCHET!E542+OTCHET!E543+OTCHET!E544+OTCHET!E545+OTCHET!E546</f>
        <v>0</v>
      </c>
      <c r="F88" s="148">
        <f t="shared" si="7"/>
        <v>0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0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836</v>
      </c>
      <c r="C89" s="144" t="s">
        <v>915</v>
      </c>
      <c r="D89" s="94"/>
      <c r="E89" s="155">
        <f>+OTCHET!E547+OTCHET!E548+OTCHET!E549+OTCHET!E550+OTCHET!E551+OTCHET!E552+OTCHET!E553</f>
        <v>0</v>
      </c>
      <c r="F89" s="148">
        <f t="shared" si="7"/>
        <v>0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0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835</v>
      </c>
      <c r="C90" s="121" t="s">
        <v>916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929</v>
      </c>
      <c r="C91" s="118" t="s">
        <v>930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931</v>
      </c>
      <c r="C92" s="144" t="s">
        <v>932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933</v>
      </c>
      <c r="C93" s="128" t="s">
        <v>872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917</v>
      </c>
      <c r="C94" s="128" t="s">
        <v>918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814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815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816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817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818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816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817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952</v>
      </c>
      <c r="C111" s="61"/>
      <c r="D111" s="61"/>
      <c r="E111" s="62" t="s">
        <v>958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402</v>
      </c>
      <c r="C112" s="63"/>
      <c r="D112" s="63"/>
      <c r="E112" s="63" t="s">
        <v>403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957</v>
      </c>
      <c r="C113" s="59"/>
      <c r="D113" s="59"/>
      <c r="E113" s="62" t="s">
        <v>794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404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796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808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797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807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809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810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919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954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921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955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956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922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923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750"/>
  <sheetViews>
    <sheetView tabSelected="1" zoomScale="75" zoomScaleNormal="75" zoomScalePageLayoutView="0" workbookViewId="0" topLeftCell="B559">
      <selection activeCell="AC565" sqref="AC565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459</v>
      </c>
      <c r="B1" s="281" t="s">
        <v>460</v>
      </c>
      <c r="C1" s="281" t="s">
        <v>461</v>
      </c>
      <c r="D1" s="282" t="s">
        <v>462</v>
      </c>
      <c r="E1" s="281" t="s">
        <v>463</v>
      </c>
      <c r="F1" s="281" t="s">
        <v>464</v>
      </c>
      <c r="G1" s="281" t="s">
        <v>464</v>
      </c>
      <c r="I1" s="281" t="s">
        <v>464</v>
      </c>
      <c r="J1" s="283" t="s">
        <v>465</v>
      </c>
      <c r="K1" s="284"/>
      <c r="L1" s="281" t="s">
        <v>466</v>
      </c>
      <c r="M1" s="281" t="s">
        <v>467</v>
      </c>
      <c r="N1" s="285" t="s">
        <v>468</v>
      </c>
      <c r="O1" s="285" t="s">
        <v>469</v>
      </c>
      <c r="P1" s="286"/>
      <c r="Q1" s="281" t="s">
        <v>466</v>
      </c>
      <c r="R1" s="281" t="s">
        <v>467</v>
      </c>
      <c r="S1" s="285" t="s">
        <v>468</v>
      </c>
      <c r="T1" s="285" t="s">
        <v>469</v>
      </c>
      <c r="U1" s="281" t="s">
        <v>467</v>
      </c>
      <c r="V1" s="285" t="s">
        <v>468</v>
      </c>
      <c r="W1" s="285" t="s">
        <v>469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960</v>
      </c>
      <c r="F5" s="281" t="s">
        <v>960</v>
      </c>
      <c r="G5" s="281" t="s">
        <v>960</v>
      </c>
      <c r="I5" s="281" t="s">
        <v>960</v>
      </c>
      <c r="J5" s="287">
        <v>1</v>
      </c>
      <c r="L5" s="281" t="s">
        <v>960</v>
      </c>
      <c r="M5" s="281" t="s">
        <v>960</v>
      </c>
      <c r="N5" s="285" t="s">
        <v>960</v>
      </c>
      <c r="O5" s="285" t="s">
        <v>960</v>
      </c>
      <c r="P5" s="289"/>
      <c r="Q5" s="281" t="s">
        <v>960</v>
      </c>
      <c r="R5" s="281" t="s">
        <v>960</v>
      </c>
      <c r="S5" s="285" t="s">
        <v>960</v>
      </c>
      <c r="T5" s="285" t="s">
        <v>960</v>
      </c>
      <c r="U5" s="281" t="s">
        <v>960</v>
      </c>
      <c r="V5" s="285" t="s">
        <v>960</v>
      </c>
      <c r="W5" s="285" t="s">
        <v>960</v>
      </c>
      <c r="Y5" s="681">
        <v>12</v>
      </c>
    </row>
    <row r="6" spans="3:25" ht="15">
      <c r="C6" s="293"/>
      <c r="D6" s="294"/>
      <c r="E6" s="292"/>
      <c r="F6" s="281" t="s">
        <v>960</v>
      </c>
      <c r="G6" s="281" t="s">
        <v>960</v>
      </c>
      <c r="I6" s="281" t="s">
        <v>960</v>
      </c>
      <c r="J6" s="287">
        <v>1</v>
      </c>
      <c r="L6" s="292"/>
      <c r="M6" s="281" t="s">
        <v>960</v>
      </c>
      <c r="O6" s="285" t="s">
        <v>960</v>
      </c>
      <c r="P6" s="289"/>
      <c r="Q6" s="292"/>
      <c r="R6" s="281" t="s">
        <v>960</v>
      </c>
      <c r="T6" s="285" t="s">
        <v>960</v>
      </c>
      <c r="U6" s="281" t="s">
        <v>960</v>
      </c>
      <c r="W6" s="285" t="s">
        <v>960</v>
      </c>
      <c r="Y6" s="681">
        <v>40</v>
      </c>
    </row>
    <row r="7" spans="2:25" ht="37.5" customHeight="1">
      <c r="B7" s="1062" t="s">
        <v>445</v>
      </c>
      <c r="C7" s="1063"/>
      <c r="D7" s="1063"/>
      <c r="F7" s="295"/>
      <c r="G7" s="295"/>
      <c r="H7" s="295"/>
      <c r="I7" s="295"/>
      <c r="J7" s="287">
        <v>1</v>
      </c>
      <c r="L7" s="292"/>
      <c r="M7" s="281" t="s">
        <v>960</v>
      </c>
      <c r="O7" s="285" t="s">
        <v>960</v>
      </c>
      <c r="P7" s="289"/>
      <c r="Q7" s="292"/>
      <c r="R7" s="281" t="s">
        <v>960</v>
      </c>
      <c r="T7" s="285" t="s">
        <v>960</v>
      </c>
      <c r="U7" s="281" t="s">
        <v>960</v>
      </c>
      <c r="W7" s="285" t="s">
        <v>960</v>
      </c>
      <c r="Y7" s="681">
        <v>42</v>
      </c>
    </row>
    <row r="8" spans="3:25" ht="15">
      <c r="C8" s="293"/>
      <c r="D8" s="294"/>
      <c r="E8" s="295" t="s">
        <v>961</v>
      </c>
      <c r="F8" s="295" t="s">
        <v>812</v>
      </c>
      <c r="G8" s="295"/>
      <c r="H8" s="295"/>
      <c r="I8" s="295"/>
      <c r="J8" s="287">
        <v>1</v>
      </c>
      <c r="L8" s="292"/>
      <c r="M8" s="281" t="s">
        <v>960</v>
      </c>
      <c r="O8" s="285" t="s">
        <v>960</v>
      </c>
      <c r="P8" s="289"/>
      <c r="Q8" s="292"/>
      <c r="R8" s="281" t="s">
        <v>960</v>
      </c>
      <c r="T8" s="285" t="s">
        <v>960</v>
      </c>
      <c r="U8" s="281" t="s">
        <v>960</v>
      </c>
      <c r="W8" s="285" t="s">
        <v>960</v>
      </c>
      <c r="Y8" s="681"/>
    </row>
    <row r="9" spans="2:25" ht="36.75" customHeight="1">
      <c r="B9" s="1064"/>
      <c r="C9" s="1065"/>
      <c r="D9" s="1065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960</v>
      </c>
      <c r="O9" s="285" t="s">
        <v>960</v>
      </c>
      <c r="P9" s="289"/>
      <c r="Q9" s="292"/>
      <c r="R9" s="281" t="s">
        <v>960</v>
      </c>
      <c r="T9" s="285" t="s">
        <v>960</v>
      </c>
      <c r="U9" s="281" t="s">
        <v>960</v>
      </c>
      <c r="W9" s="285" t="s">
        <v>960</v>
      </c>
      <c r="Y9" s="681"/>
    </row>
    <row r="10" spans="2:25" ht="15">
      <c r="B10" s="297" t="s">
        <v>962</v>
      </c>
      <c r="E10" s="295"/>
      <c r="F10" s="298"/>
      <c r="G10" s="295"/>
      <c r="H10" s="295"/>
      <c r="I10" s="295"/>
      <c r="J10" s="287">
        <v>1</v>
      </c>
      <c r="L10" s="292"/>
      <c r="M10" s="281" t="s">
        <v>960</v>
      </c>
      <c r="O10" s="285" t="s">
        <v>960</v>
      </c>
      <c r="P10" s="289"/>
      <c r="Q10" s="292"/>
      <c r="R10" s="281" t="s">
        <v>960</v>
      </c>
      <c r="T10" s="285" t="s">
        <v>960</v>
      </c>
      <c r="U10" s="281" t="s">
        <v>960</v>
      </c>
      <c r="W10" s="285" t="s">
        <v>960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960</v>
      </c>
      <c r="O11" s="285" t="s">
        <v>960</v>
      </c>
      <c r="P11" s="289"/>
      <c r="Q11" s="292"/>
      <c r="R11" s="281" t="s">
        <v>960</v>
      </c>
      <c r="T11" s="285" t="s">
        <v>960</v>
      </c>
      <c r="U11" s="281" t="s">
        <v>960</v>
      </c>
      <c r="W11" s="285" t="s">
        <v>960</v>
      </c>
      <c r="Y11" s="681"/>
    </row>
    <row r="12" spans="2:25" ht="39" customHeight="1" thickBot="1" thickTop="1">
      <c r="B12" s="1064" t="s">
        <v>401</v>
      </c>
      <c r="C12" s="1065"/>
      <c r="D12" s="1065"/>
      <c r="E12" s="295" t="s">
        <v>963</v>
      </c>
      <c r="F12" s="299" t="s">
        <v>770</v>
      </c>
      <c r="G12" s="295"/>
      <c r="H12" s="295"/>
      <c r="I12" s="295"/>
      <c r="J12" s="287">
        <v>1</v>
      </c>
      <c r="L12" s="292"/>
      <c r="M12" s="281" t="s">
        <v>960</v>
      </c>
      <c r="O12" s="285" t="s">
        <v>960</v>
      </c>
      <c r="P12" s="289"/>
      <c r="Q12" s="292"/>
      <c r="R12" s="281" t="s">
        <v>960</v>
      </c>
      <c r="T12" s="285" t="s">
        <v>960</v>
      </c>
      <c r="U12" s="281" t="s">
        <v>960</v>
      </c>
      <c r="W12" s="285" t="s">
        <v>960</v>
      </c>
      <c r="Y12" s="681"/>
    </row>
    <row r="13" spans="2:25" ht="15.75" thickTop="1">
      <c r="B13" s="297" t="s">
        <v>964</v>
      </c>
      <c r="E13" s="300" t="s">
        <v>965</v>
      </c>
      <c r="F13" s="301" t="s">
        <v>960</v>
      </c>
      <c r="G13" s="301" t="s">
        <v>960</v>
      </c>
      <c r="H13" s="301"/>
      <c r="I13" s="301" t="s">
        <v>960</v>
      </c>
      <c r="J13" s="287">
        <v>1</v>
      </c>
      <c r="L13" s="292"/>
      <c r="M13" s="281" t="s">
        <v>960</v>
      </c>
      <c r="O13" s="285" t="s">
        <v>960</v>
      </c>
      <c r="P13" s="289"/>
      <c r="Q13" s="292"/>
      <c r="R13" s="281" t="s">
        <v>960</v>
      </c>
      <c r="T13" s="285" t="s">
        <v>960</v>
      </c>
      <c r="U13" s="281" t="s">
        <v>960</v>
      </c>
      <c r="W13" s="285" t="s">
        <v>960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560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561</v>
      </c>
      <c r="E17" s="983">
        <v>42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966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967</v>
      </c>
      <c r="E19" s="951" t="s">
        <v>968</v>
      </c>
      <c r="F19" s="1097" t="s">
        <v>969</v>
      </c>
      <c r="G19" s="1098"/>
      <c r="H19" s="1098"/>
      <c r="I19" s="1099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870</v>
      </c>
      <c r="C20" s="309" t="s">
        <v>970</v>
      </c>
      <c r="D20" s="167" t="s">
        <v>971</v>
      </c>
      <c r="E20" s="984">
        <v>2013</v>
      </c>
      <c r="F20" s="981" t="s">
        <v>640</v>
      </c>
      <c r="G20" s="981" t="s">
        <v>641</v>
      </c>
      <c r="H20" s="981" t="s">
        <v>642</v>
      </c>
      <c r="I20" s="982" t="s">
        <v>530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972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66" t="s">
        <v>973</v>
      </c>
      <c r="D22" s="1066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974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975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976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470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617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60" t="s">
        <v>977</v>
      </c>
      <c r="D28" s="1060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978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979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980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981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61" t="s">
        <v>982</v>
      </c>
      <c r="D33" s="1061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983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984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985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986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618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987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67" t="s">
        <v>988</v>
      </c>
      <c r="D40" s="1067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989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990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991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992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60" t="s">
        <v>993</v>
      </c>
      <c r="D45" s="1060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994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995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996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997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998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67" t="s">
        <v>999</v>
      </c>
      <c r="D51" s="1067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1000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1001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1002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1003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1004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60" t="s">
        <v>1005</v>
      </c>
      <c r="D57" s="1060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1006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1007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60" t="s">
        <v>1008</v>
      </c>
      <c r="D60" s="1060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1009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1010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60" t="s">
        <v>1011</v>
      </c>
      <c r="D63" s="1060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67" t="s">
        <v>1012</v>
      </c>
      <c r="D64" s="1067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1013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1014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1015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1016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1017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1018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52" t="s">
        <v>1019</v>
      </c>
      <c r="D72" s="1052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52" t="s">
        <v>1020</v>
      </c>
      <c r="D73" s="1052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52" t="s">
        <v>1021</v>
      </c>
      <c r="D74" s="1052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1022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67" t="s">
        <v>1023</v>
      </c>
      <c r="D76" s="1067"/>
      <c r="E76" s="645">
        <f>SUM(E77:E90)</f>
        <v>0</v>
      </c>
      <c r="F76" s="410">
        <f>SUM(F77:F90)</f>
        <v>0</v>
      </c>
      <c r="G76" s="325">
        <f>SUM(G77:G90)</f>
        <v>0</v>
      </c>
      <c r="H76" s="325">
        <f>SUM(H77:H90)</f>
        <v>0</v>
      </c>
      <c r="I76" s="325">
        <f>SUM(I77:I90)</f>
        <v>0</v>
      </c>
      <c r="J76" s="954">
        <f t="shared" si="0"/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1024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1025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1026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1027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1028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1029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1030</v>
      </c>
      <c r="E83" s="625"/>
      <c r="F83" s="627"/>
      <c r="G83" s="318"/>
      <c r="H83" s="856"/>
      <c r="I83" s="856">
        <f t="shared" si="2"/>
        <v>0</v>
      </c>
      <c r="J83" s="954">
        <f t="shared" si="0"/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1031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1032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1033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1034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1035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1036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1037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74" t="s">
        <v>1038</v>
      </c>
      <c r="D91" s="1074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1039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1040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72" t="s">
        <v>1041</v>
      </c>
      <c r="D94" s="1072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67" t="s">
        <v>1042</v>
      </c>
      <c r="D95" s="1067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1043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1044</v>
      </c>
      <c r="D97" s="172" t="s">
        <v>1045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1046</v>
      </c>
      <c r="D98" s="172" t="s">
        <v>1047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1048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1049</v>
      </c>
      <c r="D100" s="172" t="s">
        <v>1050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1051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1052</v>
      </c>
      <c r="D102" s="172" t="s">
        <v>1053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1054</v>
      </c>
      <c r="D103" s="172" t="s">
        <v>0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1</v>
      </c>
      <c r="D104" s="172" t="s">
        <v>2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3</v>
      </c>
      <c r="D105" s="172" t="s">
        <v>4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5</v>
      </c>
      <c r="D106" s="172" t="s">
        <v>6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7</v>
      </c>
      <c r="D107" s="192" t="s">
        <v>8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9</v>
      </c>
      <c r="D108" s="193" t="s">
        <v>10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60" t="s">
        <v>11</v>
      </c>
      <c r="D109" s="1060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12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13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14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67" t="s">
        <v>15</v>
      </c>
      <c r="D113" s="1067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16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17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18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449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19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60" t="s">
        <v>20</v>
      </c>
      <c r="D119" s="1060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21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22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23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24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25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26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27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28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29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30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31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32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33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34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35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73" t="s">
        <v>36</v>
      </c>
      <c r="D135" s="1073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52" t="s">
        <v>37</v>
      </c>
      <c r="D136" s="1052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38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39</v>
      </c>
      <c r="C138" s="1067" t="s">
        <v>40</v>
      </c>
      <c r="D138" s="1067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41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42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60" t="s">
        <v>43</v>
      </c>
      <c r="D141" s="1060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44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45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46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47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48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49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50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51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52</v>
      </c>
      <c r="D150" s="352" t="s">
        <v>53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0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0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57" t="str">
        <f>$B$7</f>
        <v>ТРИМЕСЕЧЕН ОТЧЕТ  ЗА  КАСОВОТО  ИЗПЪЛНЕНИЕ  НА ИБСФ
ПО ПЪЛНА ЕДИННА БЮДЖЕТНА КЛАСИФИКАЦИЯ</v>
      </c>
      <c r="C155" s="1058"/>
      <c r="D155" s="1058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961</v>
      </c>
      <c r="F156" s="356" t="s">
        <v>812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59">
        <f>$B$9</f>
        <v>0</v>
      </c>
      <c r="C157" s="1058"/>
      <c r="D157" s="1058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962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59" t="str">
        <f>$B$12</f>
        <v>ОБЩИНА ПЛОВДИВ</v>
      </c>
      <c r="C160" s="1058"/>
      <c r="D160" s="1058"/>
      <c r="E160" s="355" t="s">
        <v>963</v>
      </c>
      <c r="F160" s="362" t="str">
        <f>$F$12</f>
        <v>6609</v>
      </c>
      <c r="G160" s="355"/>
      <c r="H160" s="361"/>
      <c r="I160" s="361"/>
      <c r="J160" s="287">
        <v>1</v>
      </c>
      <c r="K160" s="288"/>
      <c r="L160" s="1059"/>
      <c r="M160" s="1058"/>
      <c r="N160" s="1058"/>
      <c r="O160" s="361"/>
      <c r="P160" s="289"/>
      <c r="Q160" s="1059"/>
      <c r="R160" s="1058"/>
      <c r="S160" s="1058"/>
      <c r="T160" s="361"/>
      <c r="W160" s="361"/>
    </row>
    <row r="161" spans="2:23" s="293" customFormat="1" ht="16.5" thickBot="1" thickTop="1">
      <c r="B161" s="297" t="s">
        <v>964</v>
      </c>
      <c r="C161" s="281"/>
      <c r="D161" s="282"/>
      <c r="E161" s="360" t="s">
        <v>965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561</v>
      </c>
      <c r="E162" s="362">
        <f>$E$17</f>
        <v>42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966</v>
      </c>
      <c r="J163" s="287">
        <v>1</v>
      </c>
      <c r="K163" s="288"/>
      <c r="L163" s="363" t="s">
        <v>471</v>
      </c>
      <c r="M163" s="355"/>
      <c r="N163" s="361"/>
      <c r="O163" s="364" t="s">
        <v>966</v>
      </c>
      <c r="P163" s="289"/>
      <c r="Q163" s="365" t="s">
        <v>472</v>
      </c>
      <c r="R163" s="366"/>
      <c r="S163" s="367"/>
      <c r="T163" s="368"/>
      <c r="U163" s="366"/>
      <c r="V163" s="367"/>
      <c r="W163" s="368" t="s">
        <v>966</v>
      </c>
    </row>
    <row r="164" spans="2:24" s="293" customFormat="1" ht="31.5" customHeight="1" thickBot="1">
      <c r="B164" s="369" t="s">
        <v>870</v>
      </c>
      <c r="C164" s="306" t="s">
        <v>54</v>
      </c>
      <c r="D164" s="370" t="s">
        <v>55</v>
      </c>
      <c r="E164" s="371" t="s">
        <v>968</v>
      </c>
      <c r="F164" s="372" t="s">
        <v>969</v>
      </c>
      <c r="G164" s="372" t="s">
        <v>969</v>
      </c>
      <c r="H164" s="905" t="s">
        <v>969</v>
      </c>
      <c r="I164" s="905" t="s">
        <v>969</v>
      </c>
      <c r="J164" s="287">
        <v>1</v>
      </c>
      <c r="K164" s="288"/>
      <c r="L164" s="1069" t="s">
        <v>473</v>
      </c>
      <c r="M164" s="1069" t="s">
        <v>474</v>
      </c>
      <c r="N164" s="1053" t="s">
        <v>475</v>
      </c>
      <c r="O164" s="1053" t="s">
        <v>476</v>
      </c>
      <c r="P164" s="288"/>
      <c r="Q164" s="1053" t="s">
        <v>477</v>
      </c>
      <c r="R164" s="1053" t="s">
        <v>478</v>
      </c>
      <c r="S164" s="1053" t="s">
        <v>479</v>
      </c>
      <c r="T164" s="1053" t="s">
        <v>480</v>
      </c>
      <c r="U164" s="373" t="s">
        <v>481</v>
      </c>
      <c r="V164" s="373"/>
      <c r="W164" s="374"/>
      <c r="X164" s="1075" t="s">
        <v>482</v>
      </c>
    </row>
    <row r="165" spans="2:24" s="293" customFormat="1" ht="44.25" customHeight="1" thickBot="1">
      <c r="B165" s="376"/>
      <c r="C165" s="310" t="s">
        <v>56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642</v>
      </c>
      <c r="I165" s="990" t="str">
        <f>+I20</f>
        <v>Общо</v>
      </c>
      <c r="J165" s="287">
        <v>1</v>
      </c>
      <c r="K165" s="288"/>
      <c r="L165" s="1070"/>
      <c r="M165" s="1070"/>
      <c r="N165" s="1071"/>
      <c r="O165" s="1071"/>
      <c r="P165" s="288"/>
      <c r="Q165" s="1068"/>
      <c r="R165" s="1068"/>
      <c r="S165" s="1068"/>
      <c r="T165" s="1068"/>
      <c r="U165" s="378">
        <v>2013</v>
      </c>
      <c r="V165" s="378">
        <v>2014</v>
      </c>
      <c r="W165" s="378" t="s">
        <v>483</v>
      </c>
      <c r="X165" s="1076"/>
    </row>
    <row r="166" spans="2:24" s="293" customFormat="1" ht="18.75" thickBot="1">
      <c r="B166" s="379"/>
      <c r="C166" s="380"/>
      <c r="D166" s="381" t="s">
        <v>57</v>
      </c>
      <c r="E166" s="382" t="s">
        <v>484</v>
      </c>
      <c r="F166" s="382" t="s">
        <v>485</v>
      </c>
      <c r="G166" s="382" t="s">
        <v>562</v>
      </c>
      <c r="H166" s="907" t="s">
        <v>563</v>
      </c>
      <c r="I166" s="907" t="s">
        <v>497</v>
      </c>
      <c r="J166" s="287">
        <v>1</v>
      </c>
      <c r="K166" s="288"/>
      <c r="L166" s="383" t="s">
        <v>486</v>
      </c>
      <c r="M166" s="383" t="s">
        <v>487</v>
      </c>
      <c r="N166" s="384" t="s">
        <v>488</v>
      </c>
      <c r="O166" s="384" t="s">
        <v>489</v>
      </c>
      <c r="P166" s="288"/>
      <c r="Q166" s="385" t="s">
        <v>490</v>
      </c>
      <c r="R166" s="385" t="s">
        <v>491</v>
      </c>
      <c r="S166" s="385" t="s">
        <v>492</v>
      </c>
      <c r="T166" s="385" t="s">
        <v>493</v>
      </c>
      <c r="U166" s="385" t="s">
        <v>494</v>
      </c>
      <c r="V166" s="385" t="s">
        <v>495</v>
      </c>
      <c r="W166" s="385" t="s">
        <v>496</v>
      </c>
      <c r="X166" s="386" t="s">
        <v>497</v>
      </c>
    </row>
    <row r="167" spans="2:24" s="293" customFormat="1" ht="78.75" customHeight="1" thickBot="1">
      <c r="B167" s="387"/>
      <c r="C167" s="388" t="s">
        <v>58</v>
      </c>
      <c r="D167" s="387" t="s">
        <v>59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498</v>
      </c>
      <c r="M167" s="390" t="s">
        <v>498</v>
      </c>
      <c r="N167" s="390" t="s">
        <v>499</v>
      </c>
      <c r="O167" s="390" t="s">
        <v>500</v>
      </c>
      <c r="P167" s="391"/>
      <c r="Q167" s="390" t="s">
        <v>498</v>
      </c>
      <c r="R167" s="390" t="s">
        <v>498</v>
      </c>
      <c r="S167" s="390" t="s">
        <v>501</v>
      </c>
      <c r="T167" s="390" t="s">
        <v>502</v>
      </c>
      <c r="U167" s="390" t="s">
        <v>498</v>
      </c>
      <c r="V167" s="390" t="s">
        <v>498</v>
      </c>
      <c r="W167" s="390" t="s">
        <v>498</v>
      </c>
      <c r="X167" s="392" t="s">
        <v>503</v>
      </c>
    </row>
    <row r="168" spans="2:24" s="293" customFormat="1" ht="18.75" thickBot="1">
      <c r="B168" s="308"/>
      <c r="C168" s="393">
        <v>9999</v>
      </c>
      <c r="D168" s="387" t="s">
        <v>60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29" t="s">
        <v>61</v>
      </c>
      <c r="D170" s="1025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62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63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24" t="s">
        <v>64</v>
      </c>
      <c r="D173" s="1024"/>
      <c r="E173" s="645">
        <f>SUMIF($B$581:$B$12458,$B173,E$581:E$12458)</f>
        <v>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65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66</v>
      </c>
      <c r="E175" s="644">
        <f t="shared" si="14"/>
        <v>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67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68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69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52" t="s">
        <v>70</v>
      </c>
      <c r="D179" s="1052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71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72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73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74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75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77" t="s">
        <v>76</v>
      </c>
      <c r="D185" s="1078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28" t="s">
        <v>77</v>
      </c>
      <c r="D186" s="1028"/>
      <c r="E186" s="645">
        <f t="shared" si="21"/>
        <v>47806</v>
      </c>
      <c r="F186" s="410">
        <f t="shared" si="21"/>
        <v>0</v>
      </c>
      <c r="G186" s="410">
        <f t="shared" si="21"/>
        <v>47806</v>
      </c>
      <c r="H186" s="410">
        <f t="shared" si="21"/>
        <v>0</v>
      </c>
      <c r="I186" s="410">
        <f t="shared" si="21"/>
        <v>47806</v>
      </c>
      <c r="J186" s="954">
        <f t="shared" si="7"/>
        <v>1</v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47806</v>
      </c>
      <c r="O186" s="412">
        <f t="shared" si="22"/>
        <v>-47806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47806</v>
      </c>
      <c r="T186" s="411">
        <f t="shared" si="23"/>
        <v>-47806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-47806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78</v>
      </c>
      <c r="E187" s="644">
        <f aca="true" t="shared" si="24" ref="E187:I204">SUMIF($C$581:$C$12458,$C187,E$581:E$12458)</f>
        <v>47806</v>
      </c>
      <c r="F187" s="323">
        <f t="shared" si="24"/>
        <v>0</v>
      </c>
      <c r="G187" s="323">
        <f t="shared" si="24"/>
        <v>47806</v>
      </c>
      <c r="H187" s="323">
        <f t="shared" si="24"/>
        <v>0</v>
      </c>
      <c r="I187" s="323">
        <f t="shared" si="24"/>
        <v>47806</v>
      </c>
      <c r="J187" s="954">
        <f t="shared" si="7"/>
        <v>1</v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47806</v>
      </c>
      <c r="O187" s="408">
        <f t="shared" si="25"/>
        <v>-47806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47806</v>
      </c>
      <c r="T187" s="407">
        <f t="shared" si="26"/>
        <v>-47806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-47806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79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80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81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82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83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84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85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86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87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88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89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90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91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92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93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94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95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37" t="s">
        <v>619</v>
      </c>
      <c r="D205" s="1037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96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97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98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99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100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37" t="s">
        <v>101</v>
      </c>
      <c r="D211" s="1037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102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103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104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37" t="s">
        <v>105</v>
      </c>
      <c r="D215" s="1037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50" t="s">
        <v>106</v>
      </c>
      <c r="D216" s="1051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43" t="s">
        <v>107</v>
      </c>
      <c r="D217" s="1044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43" t="s">
        <v>108</v>
      </c>
      <c r="D218" s="1044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40" t="s">
        <v>109</v>
      </c>
      <c r="D219" s="1040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110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111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112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113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114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115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116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117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118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119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120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121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122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123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47" t="s">
        <v>124</v>
      </c>
      <c r="D234" s="1047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47" t="s">
        <v>125</v>
      </c>
      <c r="D235" s="1047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47" t="s">
        <v>126</v>
      </c>
      <c r="D236" s="1047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40" t="s">
        <v>127</v>
      </c>
      <c r="D237" s="1040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128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129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130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131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132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133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37" t="s">
        <v>134</v>
      </c>
      <c r="D244" s="1037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135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136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137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8.75" thickBot="1">
      <c r="A248" s="335">
        <v>655</v>
      </c>
      <c r="B248" s="173">
        <v>4400</v>
      </c>
      <c r="C248" s="1046" t="s">
        <v>138</v>
      </c>
      <c r="D248" s="1046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8.75" thickBot="1">
      <c r="A249" s="335">
        <v>665</v>
      </c>
      <c r="B249" s="173">
        <v>4500</v>
      </c>
      <c r="C249" s="1047" t="s">
        <v>504</v>
      </c>
      <c r="D249" s="1047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43" t="s">
        <v>139</v>
      </c>
      <c r="D250" s="1044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8.75" thickBot="1">
      <c r="A251" s="335">
        <v>685</v>
      </c>
      <c r="B251" s="173">
        <v>4900</v>
      </c>
      <c r="C251" s="1040" t="s">
        <v>140</v>
      </c>
      <c r="D251" s="1040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8.75" thickBot="1">
      <c r="A252" s="336">
        <v>690</v>
      </c>
      <c r="B252" s="220"/>
      <c r="C252" s="180">
        <v>4901</v>
      </c>
      <c r="D252" s="221" t="s">
        <v>141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8.75" thickBot="1">
      <c r="A253" s="336">
        <v>695</v>
      </c>
      <c r="B253" s="220"/>
      <c r="C253" s="176">
        <v>4902</v>
      </c>
      <c r="D253" s="184" t="s">
        <v>142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8.75" thickBot="1">
      <c r="A254" s="335">
        <v>700</v>
      </c>
      <c r="B254" s="222">
        <v>5100</v>
      </c>
      <c r="C254" s="1039" t="s">
        <v>143</v>
      </c>
      <c r="D254" s="1039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8.75" thickBot="1">
      <c r="A255" s="335">
        <v>710</v>
      </c>
      <c r="B255" s="222">
        <v>5200</v>
      </c>
      <c r="C255" s="1045" t="s">
        <v>144</v>
      </c>
      <c r="D255" s="1045"/>
      <c r="E255" s="645">
        <f t="shared" si="64"/>
        <v>0</v>
      </c>
      <c r="F255" s="410">
        <f t="shared" si="64"/>
        <v>0</v>
      </c>
      <c r="G255" s="410">
        <f t="shared" si="64"/>
        <v>0</v>
      </c>
      <c r="H255" s="410">
        <f t="shared" si="64"/>
        <v>0</v>
      </c>
      <c r="I255" s="410">
        <f t="shared" si="64"/>
        <v>0</v>
      </c>
      <c r="J255" s="954">
        <f t="shared" si="48"/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0</v>
      </c>
      <c r="O255" s="431">
        <f t="shared" si="65"/>
        <v>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0</v>
      </c>
      <c r="T255" s="430">
        <f t="shared" si="66"/>
        <v>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0</v>
      </c>
      <c r="Y255" s="281"/>
    </row>
    <row r="256" spans="1:25" s="435" customFormat="1" ht="18.75" thickBot="1">
      <c r="A256" s="336">
        <v>715</v>
      </c>
      <c r="B256" s="223"/>
      <c r="C256" s="224">
        <v>5201</v>
      </c>
      <c r="D256" s="225" t="s">
        <v>145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8.75" thickBot="1">
      <c r="A257" s="336">
        <v>720</v>
      </c>
      <c r="B257" s="223"/>
      <c r="C257" s="226">
        <v>5202</v>
      </c>
      <c r="D257" s="227" t="s">
        <v>146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8.75" thickBot="1">
      <c r="A258" s="336">
        <v>725</v>
      </c>
      <c r="B258" s="223"/>
      <c r="C258" s="226">
        <v>5203</v>
      </c>
      <c r="D258" s="227" t="s">
        <v>147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8.75" thickBot="1">
      <c r="A259" s="336">
        <v>730</v>
      </c>
      <c r="B259" s="223"/>
      <c r="C259" s="226">
        <v>5204</v>
      </c>
      <c r="D259" s="227" t="s">
        <v>148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8.75" thickBot="1">
      <c r="A260" s="336">
        <v>735</v>
      </c>
      <c r="B260" s="223"/>
      <c r="C260" s="226">
        <v>5205</v>
      </c>
      <c r="D260" s="227" t="s">
        <v>149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8.75" thickBot="1">
      <c r="A261" s="336">
        <v>740</v>
      </c>
      <c r="B261" s="223"/>
      <c r="C261" s="226">
        <v>5206</v>
      </c>
      <c r="D261" s="227" t="s">
        <v>150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8.75" thickBot="1">
      <c r="A262" s="336">
        <v>745</v>
      </c>
      <c r="B262" s="223"/>
      <c r="C262" s="228">
        <v>5219</v>
      </c>
      <c r="D262" s="229" t="s">
        <v>151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8.75" thickBot="1">
      <c r="A263" s="335">
        <v>750</v>
      </c>
      <c r="B263" s="222">
        <v>5300</v>
      </c>
      <c r="C263" s="1038" t="s">
        <v>152</v>
      </c>
      <c r="D263" s="1038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8.75" thickBot="1">
      <c r="A264" s="336">
        <v>755</v>
      </c>
      <c r="B264" s="223"/>
      <c r="C264" s="224">
        <v>5301</v>
      </c>
      <c r="D264" s="225" t="s">
        <v>153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8.75" thickBot="1">
      <c r="A265" s="336">
        <v>760</v>
      </c>
      <c r="B265" s="223"/>
      <c r="C265" s="228">
        <v>5309</v>
      </c>
      <c r="D265" s="229" t="s">
        <v>154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8.75" thickBot="1">
      <c r="A266" s="335">
        <v>765</v>
      </c>
      <c r="B266" s="222">
        <v>5400</v>
      </c>
      <c r="C266" s="1039" t="s">
        <v>155</v>
      </c>
      <c r="D266" s="1039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8.75" thickBot="1">
      <c r="A267" s="335">
        <v>775</v>
      </c>
      <c r="B267" s="173">
        <v>5500</v>
      </c>
      <c r="C267" s="1040" t="s">
        <v>156</v>
      </c>
      <c r="D267" s="1040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8.75" thickBot="1">
      <c r="A268" s="336">
        <v>780</v>
      </c>
      <c r="B268" s="220"/>
      <c r="C268" s="180">
        <v>5501</v>
      </c>
      <c r="D268" s="209" t="s">
        <v>157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8.75" thickBot="1">
      <c r="A269" s="336">
        <v>785</v>
      </c>
      <c r="B269" s="220"/>
      <c r="C269" s="170">
        <v>5502</v>
      </c>
      <c r="D269" s="181" t="s">
        <v>158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159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8.75" thickBot="1">
      <c r="A271" s="336">
        <v>795</v>
      </c>
      <c r="B271" s="220"/>
      <c r="C271" s="176">
        <v>5504</v>
      </c>
      <c r="D271" s="182" t="s">
        <v>160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41" t="s">
        <v>161</v>
      </c>
      <c r="D272" s="1042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8.75" thickBot="1">
      <c r="A273" s="336">
        <v>810</v>
      </c>
      <c r="B273" s="223"/>
      <c r="C273" s="224">
        <v>5701</v>
      </c>
      <c r="D273" s="225" t="s">
        <v>162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8.75" thickBot="1">
      <c r="A274" s="336">
        <v>815</v>
      </c>
      <c r="B274" s="223"/>
      <c r="C274" s="226">
        <v>5702</v>
      </c>
      <c r="D274" s="227" t="s">
        <v>163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164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165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8.75" thickBot="1">
      <c r="A277" s="335">
        <v>820</v>
      </c>
      <c r="B277" s="439">
        <v>98</v>
      </c>
      <c r="C277" s="1036" t="s">
        <v>166</v>
      </c>
      <c r="D277" s="1037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167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168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169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8.75" thickBot="1">
      <c r="A281" s="336">
        <v>825</v>
      </c>
      <c r="B281" s="234"/>
      <c r="C281" s="202" t="s">
        <v>52</v>
      </c>
      <c r="D281" s="235" t="s">
        <v>170</v>
      </c>
      <c r="E281" s="353">
        <f>SUMIF($C$581:$C$12458,$C281,E$581:E$12458)</f>
        <v>47806</v>
      </c>
      <c r="F281" s="455">
        <f>SUMIF($C$581:$C$12458,$C281,F$581:F$12458)</f>
        <v>0</v>
      </c>
      <c r="G281" s="455">
        <f>SUMIF($C$581:$C$12458,$C281,G$581:G$12458)</f>
        <v>47806</v>
      </c>
      <c r="H281" s="455">
        <f>SUMIF($C$581:$C$12458,$C281,H$581:H$12458)</f>
        <v>0</v>
      </c>
      <c r="I281" s="455">
        <f>SUMIF($C$581:$C$12458,$C281,I$581:I$12458)</f>
        <v>47806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47806</v>
      </c>
      <c r="O281" s="456">
        <f>SUMIF($C$581:$C$12458,$C281,O$581:O$12458)</f>
        <v>-47806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47806</v>
      </c>
      <c r="T281" s="456">
        <f t="shared" si="85"/>
        <v>-47806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-47806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82"/>
      <c r="C285" s="1081"/>
      <c r="D285" s="1081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80"/>
      <c r="C287" s="1081"/>
      <c r="D287" s="1081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80"/>
      <c r="C290" s="1081"/>
      <c r="D290" s="1081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79"/>
      <c r="C318" s="1079"/>
      <c r="D318" s="1079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57" t="str">
        <f>$B$7</f>
        <v>ТРИМЕСЕЧЕН ОТЧЕТ  ЗА  КАСОВОТО  ИЗПЪЛНЕНИЕ  НА ИБСФ
ПО ПЪЛНА ЕДИННА БЮДЖЕТНА КЛАСИФИКАЦИЯ</v>
      </c>
      <c r="C321" s="1058"/>
      <c r="D321" s="1058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">
      <c r="A322" s="351"/>
      <c r="C322" s="293"/>
      <c r="D322" s="294"/>
      <c r="E322" s="356" t="s">
        <v>961</v>
      </c>
      <c r="F322" s="356" t="s">
        <v>812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59">
        <f>$B$9</f>
        <v>0</v>
      </c>
      <c r="C323" s="1058"/>
      <c r="D323" s="1058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">
      <c r="A324" s="351"/>
      <c r="B324" s="297" t="s">
        <v>962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5.7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59" t="str">
        <f>$B$12</f>
        <v>ОБЩИНА ПЛОВДИВ</v>
      </c>
      <c r="C326" s="1058"/>
      <c r="D326" s="1058"/>
      <c r="E326" s="355" t="s">
        <v>963</v>
      </c>
      <c r="F326" s="362" t="str">
        <f>$F$12</f>
        <v>6609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6.5" thickBot="1" thickTop="1">
      <c r="A327" s="351"/>
      <c r="B327" s="297" t="s">
        <v>964</v>
      </c>
      <c r="E327" s="360" t="s">
        <v>965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561</v>
      </c>
      <c r="E328" s="362">
        <f>$E$17</f>
        <v>42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6.5" thickBot="1" thickTop="1">
      <c r="A329" s="351"/>
      <c r="C329" s="293"/>
      <c r="D329" s="294"/>
      <c r="E329" s="355"/>
      <c r="F329" s="360"/>
      <c r="G329" s="360"/>
      <c r="H329" s="364"/>
      <c r="I329" s="364" t="s">
        <v>966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870</v>
      </c>
      <c r="C331" s="309" t="s">
        <v>54</v>
      </c>
      <c r="D331" s="376" t="s">
        <v>171</v>
      </c>
      <c r="E331" s="464" t="s">
        <v>505</v>
      </c>
      <c r="F331" s="464" t="s">
        <v>969</v>
      </c>
      <c r="G331" s="464" t="s">
        <v>969</v>
      </c>
      <c r="H331" s="993"/>
      <c r="I331" s="906" t="s">
        <v>969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56</v>
      </c>
      <c r="D332" s="376"/>
      <c r="E332" s="464" t="s">
        <v>790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">
      <c r="A333" s="351"/>
      <c r="B333" s="465"/>
      <c r="C333" s="309"/>
      <c r="D333" s="376" t="s">
        <v>172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5.7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32.25" thickBot="1">
      <c r="A335" s="351">
        <v>1</v>
      </c>
      <c r="B335" s="469"/>
      <c r="C335" s="312"/>
      <c r="D335" s="237" t="s">
        <v>173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5.75" thickBot="1">
      <c r="A336" s="351">
        <v>2</v>
      </c>
      <c r="B336" s="471"/>
      <c r="C336" s="472"/>
      <c r="D336" s="473" t="s">
        <v>174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84" t="s">
        <v>175</v>
      </c>
      <c r="D337" s="1085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625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626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176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0">
      <c r="A341" s="351">
        <v>25</v>
      </c>
      <c r="B341" s="177"/>
      <c r="C341" s="170">
        <v>3041</v>
      </c>
      <c r="D341" s="172" t="s">
        <v>627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628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31.5">
      <c r="A343" s="351">
        <v>35</v>
      </c>
      <c r="B343" s="169"/>
      <c r="C343" s="170">
        <v>3043</v>
      </c>
      <c r="D343" s="172" t="s">
        <v>629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177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31.5">
      <c r="A345" s="351">
        <v>45</v>
      </c>
      <c r="B345" s="169"/>
      <c r="C345" s="210">
        <v>3050</v>
      </c>
      <c r="D345" s="211" t="s">
        <v>630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631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632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633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506</v>
      </c>
      <c r="D349" s="172" t="s">
        <v>634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635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60" t="s">
        <v>178</v>
      </c>
      <c r="D351" s="1060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179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180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181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182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0">
      <c r="A356" s="336">
        <v>91</v>
      </c>
      <c r="B356" s="238"/>
      <c r="C356" s="170">
        <v>3118</v>
      </c>
      <c r="D356" s="240" t="s">
        <v>620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183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184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185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186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61" t="s">
        <v>187</v>
      </c>
      <c r="D361" s="1086"/>
      <c r="E361" s="1001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637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636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188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189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52</v>
      </c>
      <c r="D366" s="242" t="s">
        <v>190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870</v>
      </c>
      <c r="C367" s="244" t="s">
        <v>970</v>
      </c>
      <c r="D367" s="245" t="s">
        <v>191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192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29" t="s">
        <v>193</v>
      </c>
      <c r="D369" s="1025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621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622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24" t="s">
        <v>638</v>
      </c>
      <c r="D372" s="1024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507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508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195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0">
      <c r="A376" s="351">
        <v>180</v>
      </c>
      <c r="B376" s="177"/>
      <c r="C376" s="176">
        <v>6109</v>
      </c>
      <c r="D376" s="182" t="s">
        <v>196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87" t="s">
        <v>450</v>
      </c>
      <c r="D377" s="1049"/>
      <c r="E377" s="1001">
        <f>+E378+E379</f>
        <v>0</v>
      </c>
      <c r="F377" s="652">
        <f>+F378+F379</f>
        <v>0</v>
      </c>
      <c r="G377" s="475">
        <f>+G378+G379</f>
        <v>0</v>
      </c>
      <c r="H377" s="914"/>
      <c r="I377" s="475">
        <f>+I378+I379</f>
        <v>0</v>
      </c>
      <c r="J377" s="954">
        <f t="shared" si="86"/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624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623</v>
      </c>
      <c r="E379" s="625"/>
      <c r="F379" s="627"/>
      <c r="G379" s="318"/>
      <c r="H379" s="1000"/>
      <c r="I379" s="856">
        <f>F379+G379</f>
        <v>0</v>
      </c>
      <c r="J379" s="954">
        <f t="shared" si="86"/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87" t="s">
        <v>451</v>
      </c>
      <c r="D380" s="1049"/>
      <c r="E380" s="1001">
        <f>+E381+E382</f>
        <v>47806</v>
      </c>
      <c r="F380" s="652">
        <f>+F381+F382</f>
        <v>0</v>
      </c>
      <c r="G380" s="475">
        <f>+G381+G382</f>
        <v>47806</v>
      </c>
      <c r="H380" s="914"/>
      <c r="I380" s="475">
        <f>+I381+I382</f>
        <v>47806</v>
      </c>
      <c r="J380" s="954">
        <f t="shared" si="86"/>
        <v>1</v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624</v>
      </c>
      <c r="E381" s="625">
        <v>47806</v>
      </c>
      <c r="F381" s="627">
        <v>0</v>
      </c>
      <c r="G381" s="318">
        <v>47806</v>
      </c>
      <c r="H381" s="1000"/>
      <c r="I381" s="856">
        <f>F381+G381</f>
        <v>47806</v>
      </c>
      <c r="J381" s="954">
        <f t="shared" si="86"/>
        <v>1</v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623</v>
      </c>
      <c r="E382" s="625"/>
      <c r="F382" s="627"/>
      <c r="G382" s="318"/>
      <c r="H382" s="1000"/>
      <c r="I382" s="856">
        <f>F382+G382</f>
        <v>0</v>
      </c>
      <c r="J382" s="954">
        <f t="shared" si="86"/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88" t="s">
        <v>452</v>
      </c>
      <c r="D383" s="1088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624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623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453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83" t="s">
        <v>454</v>
      </c>
      <c r="D387" s="1027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455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456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83" t="s">
        <v>509</v>
      </c>
      <c r="D390" s="1027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30">
      <c r="A391" s="338">
        <v>220</v>
      </c>
      <c r="B391" s="169"/>
      <c r="C391" s="180">
        <v>6701</v>
      </c>
      <c r="D391" s="171" t="s">
        <v>510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30">
      <c r="A392" s="336">
        <v>225</v>
      </c>
      <c r="B392" s="169"/>
      <c r="C392" s="176">
        <v>6702</v>
      </c>
      <c r="D392" s="182" t="s">
        <v>511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512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83" t="s">
        <v>612</v>
      </c>
      <c r="D394" s="1027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513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457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458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0">
      <c r="A398" s="336">
        <v>245</v>
      </c>
      <c r="B398" s="191"/>
      <c r="C398" s="170">
        <v>6907</v>
      </c>
      <c r="D398" s="181" t="s">
        <v>645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514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0.75" thickBot="1">
      <c r="A400" s="336">
        <v>255</v>
      </c>
      <c r="B400" s="191"/>
      <c r="C400" s="176">
        <v>6909</v>
      </c>
      <c r="D400" s="182" t="s">
        <v>515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52</v>
      </c>
      <c r="D401" s="242" t="s">
        <v>646</v>
      </c>
      <c r="E401" s="858">
        <f>SUM(E369,E372,E377,E380,E383,E386,E387,E390,E394)</f>
        <v>47806</v>
      </c>
      <c r="F401" s="858">
        <f>SUM(F369,F372,F377,F380,F383,F386,F387,F390,F394)</f>
        <v>0</v>
      </c>
      <c r="G401" s="858">
        <f>SUM(G369,G372,G377,G380,G383,G386,G387,G390,G394)</f>
        <v>47806</v>
      </c>
      <c r="H401" s="1002"/>
      <c r="I401" s="858">
        <f>SUM(I369,I372,I377,I380,I383,I386,I387,I390,I394)</f>
        <v>47806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870</v>
      </c>
      <c r="C402" s="244" t="s">
        <v>970</v>
      </c>
      <c r="D402" s="256" t="s">
        <v>647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648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90" t="s">
        <v>649</v>
      </c>
      <c r="D404" s="1091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52" t="s">
        <v>516</v>
      </c>
      <c r="D405" s="1052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77" t="s">
        <v>517</v>
      </c>
      <c r="D406" s="1077"/>
      <c r="E406" s="655"/>
      <c r="F406" s="660"/>
      <c r="G406" s="484"/>
      <c r="H406" s="914"/>
      <c r="I406" s="856">
        <f>F406+G406</f>
        <v>0</v>
      </c>
      <c r="J406" s="954">
        <f t="shared" si="90"/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77" t="s">
        <v>650</v>
      </c>
      <c r="D407" s="1078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92" t="s">
        <v>639</v>
      </c>
      <c r="D408" s="1093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518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0.75" thickBot="1">
      <c r="A410" s="336">
        <v>225</v>
      </c>
      <c r="B410" s="169"/>
      <c r="C410" s="176">
        <v>7888</v>
      </c>
      <c r="D410" s="182" t="s">
        <v>519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52</v>
      </c>
      <c r="D411" s="260" t="s">
        <v>651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0</v>
      </c>
      <c r="H411" s="1002"/>
      <c r="I411" s="858">
        <f>SUM(I404,I405,I406,I407,I408)</f>
        <v>0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57" t="str">
        <f>$B$7</f>
        <v>ТРИМЕСЕЧЕН ОТЧЕТ  ЗА  КАСОВОТО  ИЗПЪЛНЕНИЕ  НА ИБСФ
ПО ПЪЛНА ЕДИННА БЮДЖЕТНА КЛАСИФИКАЦИЯ</v>
      </c>
      <c r="C415" s="1058"/>
      <c r="D415" s="1058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">
      <c r="A416" s="336"/>
      <c r="C416" s="293"/>
      <c r="D416" s="294"/>
      <c r="E416" s="356" t="s">
        <v>961</v>
      </c>
      <c r="F416" s="356" t="s">
        <v>812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59">
        <f>$B$9</f>
        <v>0</v>
      </c>
      <c r="C417" s="1058"/>
      <c r="D417" s="1058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">
      <c r="A418" s="336"/>
      <c r="B418" s="297" t="s">
        <v>962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5.7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59" t="str">
        <f>$B$12</f>
        <v>ОБЩИНА ПЛОВДИВ</v>
      </c>
      <c r="C420" s="1058"/>
      <c r="D420" s="1058"/>
      <c r="E420" s="355" t="s">
        <v>963</v>
      </c>
      <c r="F420" s="362" t="str">
        <f>$F$12</f>
        <v>6609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6.5" thickBot="1" thickTop="1">
      <c r="A421" s="336"/>
      <c r="B421" s="297" t="s">
        <v>964</v>
      </c>
      <c r="E421" s="360" t="s">
        <v>965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19.5" thickBot="1" thickTop="1">
      <c r="A422" s="336"/>
      <c r="B422" s="297"/>
      <c r="D422" s="619" t="s">
        <v>561</v>
      </c>
      <c r="E422" s="362">
        <f>$E$17</f>
        <v>42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6.5" thickBot="1" thickTop="1">
      <c r="A423" s="336"/>
      <c r="C423" s="293"/>
      <c r="D423" s="294"/>
      <c r="E423" s="355"/>
      <c r="F423" s="360"/>
      <c r="G423" s="360"/>
      <c r="H423" s="364"/>
      <c r="I423" s="364" t="s">
        <v>966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652</v>
      </c>
      <c r="E424" s="488" t="s">
        <v>520</v>
      </c>
      <c r="F424" s="489" t="s">
        <v>969</v>
      </c>
      <c r="G424" s="489" t="s">
        <v>969</v>
      </c>
      <c r="H424" s="1010" t="s">
        <v>969</v>
      </c>
      <c r="I424" s="1011" t="s">
        <v>969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0.75" thickBot="1">
      <c r="A425" s="336"/>
      <c r="B425" s="490"/>
      <c r="C425" s="490"/>
      <c r="D425" s="376" t="s">
        <v>653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642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5.75" thickBot="1">
      <c r="A426" s="336"/>
      <c r="B426" s="491"/>
      <c r="C426" s="312"/>
      <c r="D426" s="492" t="s">
        <v>654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5.75" thickBot="1">
      <c r="A427" s="336"/>
      <c r="B427" s="466"/>
      <c r="C427" s="494"/>
      <c r="D427" s="495" t="s">
        <v>52</v>
      </c>
      <c r="E427" s="468">
        <f>+E150-E281+E366+E401+E411</f>
        <v>0</v>
      </c>
      <c r="F427" s="468">
        <f>+F150-F281+F366+F401+F411</f>
        <v>0</v>
      </c>
      <c r="G427" s="468">
        <f>+G150-G281+G366+G401+G411</f>
        <v>0</v>
      </c>
      <c r="H427" s="399">
        <f>+H150-H281+H366+H401+H411</f>
        <v>0</v>
      </c>
      <c r="I427" s="399">
        <f>+I150-I281+I366+I401+I411</f>
        <v>0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57" t="str">
        <f>$B$7</f>
        <v>ТРИМЕСЕЧЕН ОТЧЕТ  ЗА  КАСОВОТО  ИЗПЪЛНЕНИЕ  НА ИБСФ
ПО ПЪЛНА ЕДИННА БЮДЖЕТНА КЛАСИФИКАЦИЯ</v>
      </c>
      <c r="C431" s="1058"/>
      <c r="D431" s="1058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">
      <c r="A432" s="336"/>
      <c r="C432" s="293"/>
      <c r="D432" s="294"/>
      <c r="E432" s="356" t="s">
        <v>961</v>
      </c>
      <c r="F432" s="356" t="s">
        <v>812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59">
        <f>$B$9</f>
        <v>0</v>
      </c>
      <c r="C433" s="1058"/>
      <c r="D433" s="1058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">
      <c r="A434" s="336"/>
      <c r="B434" s="297" t="s">
        <v>962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5.7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59" t="str">
        <f>$B$12</f>
        <v>ОБЩИНА ПЛОВДИВ</v>
      </c>
      <c r="C436" s="1058"/>
      <c r="D436" s="1058"/>
      <c r="E436" s="355" t="s">
        <v>963</v>
      </c>
      <c r="F436" s="362" t="str">
        <f>$F$12</f>
        <v>6609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6.5" thickBot="1" thickTop="1">
      <c r="A437" s="336"/>
      <c r="B437" s="297" t="s">
        <v>964</v>
      </c>
      <c r="E437" s="360" t="s">
        <v>965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19.5" thickBot="1" thickTop="1">
      <c r="A438" s="336"/>
      <c r="B438" s="297"/>
      <c r="D438" s="619" t="s">
        <v>561</v>
      </c>
      <c r="E438" s="362">
        <f>$E$17</f>
        <v>42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6.5" thickBot="1" thickTop="1">
      <c r="A439" s="336"/>
      <c r="C439" s="293"/>
      <c r="D439" s="294"/>
      <c r="E439" s="355"/>
      <c r="F439" s="360"/>
      <c r="G439" s="360"/>
      <c r="H439" s="364"/>
      <c r="I439" s="364" t="s">
        <v>966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870</v>
      </c>
      <c r="C441" s="244" t="s">
        <v>970</v>
      </c>
      <c r="D441" s="376" t="s">
        <v>655</v>
      </c>
      <c r="E441" s="464" t="s">
        <v>968</v>
      </c>
      <c r="F441" s="464" t="s">
        <v>969</v>
      </c>
      <c r="G441" s="464" t="s">
        <v>969</v>
      </c>
      <c r="H441" s="906"/>
      <c r="I441" s="906" t="s">
        <v>969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5.75" thickBot="1">
      <c r="A443" s="336"/>
      <c r="B443" s="490"/>
      <c r="C443" s="380"/>
      <c r="D443" s="376" t="s">
        <v>172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5.75" thickBot="1">
      <c r="A444" s="336">
        <v>1</v>
      </c>
      <c r="B444" s="379"/>
      <c r="C444" s="502"/>
      <c r="D444" s="381" t="s">
        <v>656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89" t="s">
        <v>657</v>
      </c>
      <c r="D445" s="1025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658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659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660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37" t="s">
        <v>661</v>
      </c>
      <c r="D449" s="1037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662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663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37" t="s">
        <v>664</v>
      </c>
      <c r="D452" s="1037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665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666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48" t="s">
        <v>667</v>
      </c>
      <c r="D455" s="1049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31.5">
      <c r="A456" s="336">
        <v>65</v>
      </c>
      <c r="B456" s="169"/>
      <c r="C456" s="180">
        <v>7320</v>
      </c>
      <c r="D456" s="417" t="s">
        <v>668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669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670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31.5">
      <c r="A459" s="336">
        <v>95</v>
      </c>
      <c r="B459" s="169"/>
      <c r="C459" s="170">
        <v>7391</v>
      </c>
      <c r="D459" s="205" t="s">
        <v>671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672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673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94" t="s">
        <v>674</v>
      </c>
      <c r="D462" s="1094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675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676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24" t="s">
        <v>677</v>
      </c>
      <c r="D465" s="1024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678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679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680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681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682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683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684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685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686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687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688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689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690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691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692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61" t="s">
        <v>693</v>
      </c>
      <c r="D481" s="1086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694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695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696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697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103" t="s">
        <v>698</v>
      </c>
      <c r="D486" s="1102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67" t="s">
        <v>699</v>
      </c>
      <c r="D487" s="1067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700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701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702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703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704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705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706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707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60" t="s">
        <v>708</v>
      </c>
      <c r="D496" s="1060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709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710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24" t="s">
        <v>711</v>
      </c>
      <c r="D499" s="1024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712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713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31.5">
      <c r="A502" s="336">
        <v>310</v>
      </c>
      <c r="B502" s="169"/>
      <c r="C502" s="176">
        <v>8504</v>
      </c>
      <c r="D502" s="193" t="s">
        <v>714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24" t="s">
        <v>715</v>
      </c>
      <c r="D503" s="1024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716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717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718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719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61" t="s">
        <v>720</v>
      </c>
      <c r="D508" s="1086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721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722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723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87" t="s">
        <v>614</v>
      </c>
      <c r="D512" s="1049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727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0">
      <c r="A514" s="336">
        <v>385</v>
      </c>
      <c r="B514" s="191"/>
      <c r="C514" s="170">
        <v>8902</v>
      </c>
      <c r="D514" s="172" t="s">
        <v>521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0">
      <c r="A515" s="336">
        <v>390</v>
      </c>
      <c r="B515" s="191"/>
      <c r="C515" s="176">
        <v>8903</v>
      </c>
      <c r="D515" s="175" t="s">
        <v>522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74" t="s">
        <v>728</v>
      </c>
      <c r="D516" s="1074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83" t="s">
        <v>729</v>
      </c>
      <c r="D517" s="1083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31.5">
      <c r="A518" s="336">
        <v>410</v>
      </c>
      <c r="B518" s="169"/>
      <c r="C518" s="180">
        <v>9111</v>
      </c>
      <c r="D518" s="183" t="s">
        <v>730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731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732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31.5">
      <c r="A521" s="336">
        <v>425</v>
      </c>
      <c r="B521" s="169"/>
      <c r="C521" s="176">
        <v>9122</v>
      </c>
      <c r="D521" s="193" t="s">
        <v>733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100" t="s">
        <v>734</v>
      </c>
      <c r="D522" s="1086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735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736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24" t="s">
        <v>737</v>
      </c>
      <c r="D525" s="1024"/>
      <c r="E525" s="1001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738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739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740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741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742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743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744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745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746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747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31.5">
      <c r="A536" s="351"/>
      <c r="B536" s="169"/>
      <c r="C536" s="170">
        <v>9328</v>
      </c>
      <c r="D536" s="199" t="s">
        <v>748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0">
      <c r="A537" s="474">
        <v>462</v>
      </c>
      <c r="B537" s="169"/>
      <c r="C537" s="170">
        <v>9330</v>
      </c>
      <c r="D537" s="172" t="s">
        <v>749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523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524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100" t="s">
        <v>750</v>
      </c>
      <c r="D540" s="1100"/>
      <c r="E540" s="1001">
        <f>SUM(E541:E559)</f>
        <v>0</v>
      </c>
      <c r="F540" s="652">
        <f>SUM(F541:F559)</f>
        <v>0</v>
      </c>
      <c r="G540" s="475">
        <f>SUM(G541:G559)</f>
        <v>0</v>
      </c>
      <c r="H540" s="475"/>
      <c r="I540" s="475">
        <f>SUM(I541:I559)</f>
        <v>0</v>
      </c>
      <c r="J540" s="954">
        <f t="shared" si="95"/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751</v>
      </c>
      <c r="E541" s="625"/>
      <c r="F541" s="627"/>
      <c r="G541" s="318"/>
      <c r="H541" s="856"/>
      <c r="I541" s="856">
        <f aca="true" t="shared" si="97" ref="I541:I559">F541+G541</f>
        <v>0</v>
      </c>
      <c r="J541" s="954">
        <f t="shared" si="95"/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752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31.5">
      <c r="A543" s="351">
        <v>485</v>
      </c>
      <c r="B543" s="169"/>
      <c r="C543" s="170">
        <v>9503</v>
      </c>
      <c r="D543" s="205" t="s">
        <v>753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754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755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756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757</v>
      </c>
      <c r="E547" s="625"/>
      <c r="F547" s="627"/>
      <c r="G547" s="318"/>
      <c r="H547" s="856"/>
      <c r="I547" s="856">
        <f t="shared" si="97"/>
        <v>0</v>
      </c>
      <c r="J547" s="954">
        <f t="shared" si="95"/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758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759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760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761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762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763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764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765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31.5">
      <c r="A556" s="351">
        <v>550</v>
      </c>
      <c r="B556" s="169"/>
      <c r="C556" s="170">
        <v>9522</v>
      </c>
      <c r="D556" s="199" t="s">
        <v>766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31.5">
      <c r="A557" s="351">
        <v>555</v>
      </c>
      <c r="B557" s="169"/>
      <c r="C557" s="170">
        <v>9528</v>
      </c>
      <c r="D557" s="199" t="s">
        <v>767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768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769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101" t="s">
        <v>774</v>
      </c>
      <c r="D560" s="1102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775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776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777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778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95" t="s">
        <v>779</v>
      </c>
      <c r="D565" s="1096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780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781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31.5">
      <c r="A568" s="351">
        <v>590</v>
      </c>
      <c r="B568" s="220"/>
      <c r="C568" s="170">
        <v>9830</v>
      </c>
      <c r="D568" s="172" t="s">
        <v>782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783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784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52</v>
      </c>
      <c r="D571" s="260" t="s">
        <v>785</v>
      </c>
      <c r="E571" s="478">
        <f>SUM(E445,E449,E452,E455,E465,E481,E486,E487,E496,E499,E503,E462,E508,E512,E516,E517,E522,E525,E540,E560,E565)</f>
        <v>0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0</v>
      </c>
      <c r="H571" s="858"/>
      <c r="I571" s="858">
        <f>SUM(I445,I449,I452,I455,I465,I481,I486,I487,I496,I499,I503,I462,I508,I512,I516,I517,I522,I525,I540,I560,I565)</f>
        <v>0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">
      <c r="A572" s="336"/>
      <c r="D572" s="861" t="s">
        <v>605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">
      <c r="A574" s="336"/>
      <c r="B574" s="1022" t="s">
        <v>525</v>
      </c>
      <c r="C574" s="1023"/>
      <c r="D574" s="520" t="s">
        <v>526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">
      <c r="A575" s="336"/>
      <c r="B575" s="521"/>
      <c r="C575" s="521" t="s">
        <v>405</v>
      </c>
      <c r="D575" s="522"/>
      <c r="E575" s="522" t="s">
        <v>406</v>
      </c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">
      <c r="A576" s="336"/>
      <c r="B576" s="1022" t="s">
        <v>527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">
      <c r="A578" s="336"/>
      <c r="B578" s="367" t="s">
        <v>528</v>
      </c>
      <c r="C578" s="1023"/>
      <c r="D578" s="520" t="s">
        <v>529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">
      <c r="A579" s="351"/>
      <c r="B579" s="525"/>
      <c r="C579" s="525"/>
      <c r="D579" s="526"/>
      <c r="E579" s="527" t="s">
        <v>407</v>
      </c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1" spans="5:24" ht="15">
      <c r="E581" s="355"/>
      <c r="F581" s="355"/>
      <c r="G581" s="355"/>
      <c r="H581" s="355"/>
      <c r="I581" s="361"/>
      <c r="J581" s="287">
        <f>(IF($E712&lt;&gt;0,$J$2,IF($I712&lt;&gt;0,$J$2,"")))</f>
        <v>1</v>
      </c>
      <c r="L581" s="355"/>
      <c r="M581" s="355"/>
      <c r="N581" s="361"/>
      <c r="O581" s="361"/>
      <c r="P581" s="361"/>
      <c r="Q581" s="355"/>
      <c r="R581" s="355"/>
      <c r="S581" s="361"/>
      <c r="T581" s="361"/>
      <c r="U581" s="355"/>
      <c r="V581" s="361"/>
      <c r="W581" s="361"/>
      <c r="X581" s="543"/>
    </row>
    <row r="582" spans="3:25" ht="15">
      <c r="C582" s="293"/>
      <c r="D582" s="294"/>
      <c r="E582" s="355"/>
      <c r="F582" s="355"/>
      <c r="G582" s="355"/>
      <c r="H582" s="355"/>
      <c r="I582" s="361"/>
      <c r="J582" s="287">
        <f>(IF($E712&lt;&gt;0,$J$2,IF($I712&lt;&gt;0,$J$2,"")))</f>
        <v>1</v>
      </c>
      <c r="L582" s="355"/>
      <c r="M582" s="355"/>
      <c r="N582" s="361"/>
      <c r="O582" s="361"/>
      <c r="P582" s="361"/>
      <c r="Q582" s="355"/>
      <c r="R582" s="355"/>
      <c r="S582" s="361"/>
      <c r="T582" s="361"/>
      <c r="U582" s="355"/>
      <c r="V582" s="361"/>
      <c r="W582" s="361"/>
      <c r="X582" s="543"/>
      <c r="Y582" s="292"/>
    </row>
    <row r="583" spans="2:24" ht="15">
      <c r="B583" s="1057" t="str">
        <f>$B$7</f>
        <v>ТРИМЕСЕЧЕН ОТЧЕТ  ЗА  КАСОВОТО  ИЗПЪЛНЕНИЕ  НА ИБСФ
ПО ПЪЛНА ЕДИННА БЮДЖЕТНА КЛАСИФИКАЦИЯ</v>
      </c>
      <c r="C583" s="1058"/>
      <c r="D583" s="1058"/>
      <c r="E583" s="355"/>
      <c r="F583" s="355"/>
      <c r="G583" s="355"/>
      <c r="H583" s="355"/>
      <c r="I583" s="361"/>
      <c r="J583" s="287">
        <f>(IF($E712&lt;&gt;0,$J$2,IF($I712&lt;&gt;0,$J$2,"")))</f>
        <v>1</v>
      </c>
      <c r="L583" s="355"/>
      <c r="M583" s="355"/>
      <c r="N583" s="361"/>
      <c r="O583" s="361"/>
      <c r="P583" s="361"/>
      <c r="Q583" s="355"/>
      <c r="R583" s="355"/>
      <c r="S583" s="361"/>
      <c r="T583" s="361"/>
      <c r="U583" s="355"/>
      <c r="V583" s="361"/>
      <c r="W583" s="361"/>
      <c r="X583" s="543"/>
    </row>
    <row r="584" spans="3:24" ht="15">
      <c r="C584" s="293"/>
      <c r="D584" s="294"/>
      <c r="E584" s="356" t="s">
        <v>961</v>
      </c>
      <c r="F584" s="356" t="s">
        <v>812</v>
      </c>
      <c r="G584" s="355"/>
      <c r="H584" s="355"/>
      <c r="I584" s="361"/>
      <c r="J584" s="287">
        <f>(IF($E712&lt;&gt;0,$J$2,IF($I712&lt;&gt;0,$J$2,"")))</f>
        <v>1</v>
      </c>
      <c r="L584" s="355"/>
      <c r="M584" s="355"/>
      <c r="N584" s="361"/>
      <c r="O584" s="361"/>
      <c r="P584" s="361"/>
      <c r="Q584" s="355"/>
      <c r="R584" s="355"/>
      <c r="S584" s="361"/>
      <c r="T584" s="361"/>
      <c r="U584" s="355"/>
      <c r="V584" s="361"/>
      <c r="W584" s="361"/>
      <c r="X584" s="543"/>
    </row>
    <row r="585" spans="2:24" ht="15.75">
      <c r="B585" s="1059">
        <f>$B$9</f>
        <v>0</v>
      </c>
      <c r="C585" s="1058"/>
      <c r="D585" s="1058"/>
      <c r="E585" s="357">
        <f>$E$9</f>
        <v>41275</v>
      </c>
      <c r="F585" s="358">
        <f>$F$9</f>
        <v>41639</v>
      </c>
      <c r="G585" s="355"/>
      <c r="H585" s="355"/>
      <c r="I585" s="361"/>
      <c r="J585" s="287">
        <f>(IF($E712&lt;&gt;0,$J$2,IF($I712&lt;&gt;0,$J$2,"")))</f>
        <v>1</v>
      </c>
      <c r="L585" s="355"/>
      <c r="M585" s="355"/>
      <c r="N585" s="361"/>
      <c r="O585" s="361"/>
      <c r="P585" s="361"/>
      <c r="Q585" s="355"/>
      <c r="R585" s="355"/>
      <c r="S585" s="361"/>
      <c r="T585" s="361"/>
      <c r="U585" s="355"/>
      <c r="V585" s="361"/>
      <c r="W585" s="361"/>
      <c r="X585" s="543"/>
    </row>
    <row r="586" spans="2:24" ht="15">
      <c r="B586" s="297" t="s">
        <v>962</v>
      </c>
      <c r="E586" s="355"/>
      <c r="F586" s="359">
        <f>$F$10</f>
        <v>0</v>
      </c>
      <c r="G586" s="355"/>
      <c r="H586" s="355"/>
      <c r="I586" s="361"/>
      <c r="J586" s="287">
        <f>(IF($E712&lt;&gt;0,$J$2,IF($I712&lt;&gt;0,$J$2,"")))</f>
        <v>1</v>
      </c>
      <c r="L586" s="355"/>
      <c r="M586" s="355"/>
      <c r="N586" s="361"/>
      <c r="O586" s="361"/>
      <c r="P586" s="361"/>
      <c r="Q586" s="355"/>
      <c r="R586" s="355"/>
      <c r="S586" s="361"/>
      <c r="T586" s="361"/>
      <c r="U586" s="355"/>
      <c r="V586" s="361"/>
      <c r="W586" s="361"/>
      <c r="X586" s="543"/>
    </row>
    <row r="587" spans="2:24" ht="15.75" thickBot="1">
      <c r="B587" s="297"/>
      <c r="E587" s="360"/>
      <c r="F587" s="355"/>
      <c r="G587" s="355"/>
      <c r="H587" s="355"/>
      <c r="I587" s="361"/>
      <c r="J587" s="287">
        <f>(IF($E712&lt;&gt;0,$J$2,IF($I712&lt;&gt;0,$J$2,"")))</f>
        <v>1</v>
      </c>
      <c r="L587" s="355"/>
      <c r="M587" s="355"/>
      <c r="N587" s="361"/>
      <c r="O587" s="361"/>
      <c r="P587" s="361"/>
      <c r="Q587" s="355"/>
      <c r="R587" s="355"/>
      <c r="S587" s="361"/>
      <c r="T587" s="361"/>
      <c r="U587" s="355"/>
      <c r="V587" s="361"/>
      <c r="W587" s="361"/>
      <c r="X587" s="543"/>
    </row>
    <row r="588" spans="2:24" ht="17.25" thickBot="1" thickTop="1">
      <c r="B588" s="1059" t="str">
        <f>$B$12</f>
        <v>ОБЩИНА ПЛОВДИВ</v>
      </c>
      <c r="C588" s="1058"/>
      <c r="D588" s="1058"/>
      <c r="E588" s="355" t="s">
        <v>963</v>
      </c>
      <c r="F588" s="362" t="str">
        <f>$F$12</f>
        <v>6609</v>
      </c>
      <c r="G588" s="355"/>
      <c r="H588" s="355"/>
      <c r="I588" s="361"/>
      <c r="J588" s="287">
        <f>(IF($E712&lt;&gt;0,$J$2,IF($I712&lt;&gt;0,$J$2,"")))</f>
        <v>1</v>
      </c>
      <c r="L588" s="355"/>
      <c r="M588" s="355"/>
      <c r="N588" s="361"/>
      <c r="O588" s="361"/>
      <c r="P588" s="361"/>
      <c r="Q588" s="355"/>
      <c r="R588" s="355"/>
      <c r="S588" s="361"/>
      <c r="T588" s="361"/>
      <c r="U588" s="355"/>
      <c r="V588" s="361"/>
      <c r="W588" s="361"/>
      <c r="X588" s="543"/>
    </row>
    <row r="589" spans="2:24" ht="16.5" thickBot="1" thickTop="1">
      <c r="B589" s="297" t="s">
        <v>964</v>
      </c>
      <c r="E589" s="360" t="s">
        <v>965</v>
      </c>
      <c r="F589" s="355"/>
      <c r="G589" s="355"/>
      <c r="H589" s="355"/>
      <c r="I589" s="361"/>
      <c r="J589" s="287">
        <f>(IF($E712&lt;&gt;0,$J$2,IF($I712&lt;&gt;0,$J$2,"")))</f>
        <v>1</v>
      </c>
      <c r="L589" s="355"/>
      <c r="M589" s="355"/>
      <c r="N589" s="361"/>
      <c r="O589" s="361"/>
      <c r="P589" s="361"/>
      <c r="Q589" s="355"/>
      <c r="R589" s="355"/>
      <c r="S589" s="361"/>
      <c r="T589" s="361"/>
      <c r="U589" s="355"/>
      <c r="V589" s="361"/>
      <c r="W589" s="361"/>
      <c r="X589" s="543"/>
    </row>
    <row r="590" spans="2:24" ht="19.5" thickBot="1" thickTop="1">
      <c r="B590" s="297"/>
      <c r="D590" s="619" t="s">
        <v>561</v>
      </c>
      <c r="E590" s="362">
        <f>$E$17</f>
        <v>42</v>
      </c>
      <c r="F590" s="354"/>
      <c r="G590" s="354"/>
      <c r="H590" s="354"/>
      <c r="I590" s="520"/>
      <c r="J590" s="287">
        <f>(IF($E712&lt;&gt;0,$J$2,IF($I712&lt;&gt;0,$J$2,"")))</f>
        <v>1</v>
      </c>
      <c r="L590" s="355"/>
      <c r="M590" s="355"/>
      <c r="N590" s="361"/>
      <c r="O590" s="361"/>
      <c r="P590" s="361"/>
      <c r="Q590" s="355"/>
      <c r="R590" s="355"/>
      <c r="S590" s="361"/>
      <c r="T590" s="361"/>
      <c r="U590" s="355"/>
      <c r="V590" s="361"/>
      <c r="W590" s="361"/>
      <c r="X590" s="543"/>
    </row>
    <row r="591" spans="3:24" ht="17.25" thickBot="1" thickTop="1">
      <c r="C591" s="293"/>
      <c r="D591" s="294"/>
      <c r="E591" s="355"/>
      <c r="F591" s="360"/>
      <c r="G591" s="360"/>
      <c r="H591" s="360"/>
      <c r="I591" s="364" t="s">
        <v>966</v>
      </c>
      <c r="J591" s="287">
        <f>(IF($E712&lt;&gt;0,$J$2,IF($I712&lt;&gt;0,$J$2,"")))</f>
        <v>1</v>
      </c>
      <c r="L591" s="363" t="s">
        <v>471</v>
      </c>
      <c r="M591" s="355"/>
      <c r="N591" s="361"/>
      <c r="O591" s="364" t="s">
        <v>966</v>
      </c>
      <c r="P591" s="361"/>
      <c r="Q591" s="363" t="s">
        <v>472</v>
      </c>
      <c r="R591" s="355"/>
      <c r="S591" s="361"/>
      <c r="T591" s="364" t="s">
        <v>966</v>
      </c>
      <c r="U591" s="355"/>
      <c r="V591" s="361"/>
      <c r="W591" s="364" t="s">
        <v>966</v>
      </c>
      <c r="X591" s="543"/>
    </row>
    <row r="592" spans="2:24" ht="18.75" thickBot="1">
      <c r="B592" s="486"/>
      <c r="C592" s="461"/>
      <c r="D592" s="462" t="s">
        <v>544</v>
      </c>
      <c r="E592" s="371"/>
      <c r="F592" s="372"/>
      <c r="G592" s="372"/>
      <c r="H592" s="372"/>
      <c r="I592" s="905"/>
      <c r="J592" s="287">
        <f>(IF($E712&lt;&gt;0,$J$2,IF($I712&lt;&gt;0,$J$2,"")))</f>
        <v>1</v>
      </c>
      <c r="L592" s="555"/>
      <c r="M592" s="556"/>
      <c r="N592" s="557"/>
      <c r="O592" s="558"/>
      <c r="P592" s="288"/>
      <c r="Q592" s="1053" t="s">
        <v>545</v>
      </c>
      <c r="R592" s="1053" t="s">
        <v>546</v>
      </c>
      <c r="S592" s="1053" t="s">
        <v>547</v>
      </c>
      <c r="T592" s="1053" t="s">
        <v>480</v>
      </c>
      <c r="U592" s="559" t="s">
        <v>481</v>
      </c>
      <c r="V592" s="560"/>
      <c r="W592" s="561"/>
      <c r="X592" s="375"/>
    </row>
    <row r="593" spans="2:24" ht="55.5" customHeight="1" thickBot="1">
      <c r="B593" s="562" t="s">
        <v>870</v>
      </c>
      <c r="C593" s="563" t="s">
        <v>970</v>
      </c>
      <c r="D593" s="376"/>
      <c r="E593" s="464" t="s">
        <v>968</v>
      </c>
      <c r="F593" s="464" t="s">
        <v>969</v>
      </c>
      <c r="G593" s="464" t="s">
        <v>969</v>
      </c>
      <c r="H593" s="464" t="s">
        <v>969</v>
      </c>
      <c r="I593" s="906" t="s">
        <v>969</v>
      </c>
      <c r="J593" s="287">
        <f>(IF($E712&lt;&gt;0,$J$2,IF($I712&lt;&gt;0,$J$2,"")))</f>
        <v>1</v>
      </c>
      <c r="L593" s="1055" t="s">
        <v>548</v>
      </c>
      <c r="M593" s="1055" t="s">
        <v>549</v>
      </c>
      <c r="N593" s="1056" t="s">
        <v>550</v>
      </c>
      <c r="O593" s="1056" t="s">
        <v>476</v>
      </c>
      <c r="P593" s="288"/>
      <c r="Q593" s="1054"/>
      <c r="R593" s="1054"/>
      <c r="S593" s="1054"/>
      <c r="T593" s="1054"/>
      <c r="U593" s="564">
        <v>2013</v>
      </c>
      <c r="V593" s="564">
        <v>2014</v>
      </c>
      <c r="W593" s="564" t="s">
        <v>483</v>
      </c>
      <c r="X593" s="565"/>
    </row>
    <row r="594" spans="2:24" ht="69" customHeight="1">
      <c r="B594" s="562"/>
      <c r="C594" s="563"/>
      <c r="D594" s="566" t="s">
        <v>551</v>
      </c>
      <c r="E594" s="377">
        <v>2013</v>
      </c>
      <c r="F594" s="950" t="s">
        <v>640</v>
      </c>
      <c r="G594" s="950" t="s">
        <v>641</v>
      </c>
      <c r="H594" s="950" t="s">
        <v>642</v>
      </c>
      <c r="I594" s="951" t="s">
        <v>530</v>
      </c>
      <c r="J594" s="287">
        <f>(IF($E712&lt;&gt;0,$J$2,IF($I712&lt;&gt;0,$J$2,"")))</f>
        <v>1</v>
      </c>
      <c r="L594" s="1055"/>
      <c r="M594" s="1055"/>
      <c r="N594" s="1056"/>
      <c r="O594" s="1056"/>
      <c r="P594" s="288"/>
      <c r="Q594" s="567"/>
      <c r="R594" s="567"/>
      <c r="S594" s="567"/>
      <c r="T594" s="567"/>
      <c r="U594" s="567"/>
      <c r="V594" s="567"/>
      <c r="W594" s="567"/>
      <c r="X594" s="568" t="s">
        <v>482</v>
      </c>
    </row>
    <row r="595" spans="2:24" ht="15.75" thickBot="1">
      <c r="B595" s="569"/>
      <c r="C595" s="310"/>
      <c r="D595" s="566"/>
      <c r="E595" s="464"/>
      <c r="F595" s="952"/>
      <c r="G595" s="952"/>
      <c r="H595" s="952"/>
      <c r="I595" s="953"/>
      <c r="J595" s="287">
        <f>(IF($E712&lt;&gt;0,$J$2,IF($I712&lt;&gt;0,$J$2,"")))</f>
        <v>1</v>
      </c>
      <c r="L595" s="570"/>
      <c r="M595" s="570"/>
      <c r="N595" s="571"/>
      <c r="O595" s="572"/>
      <c r="P595" s="288"/>
      <c r="Q595" s="573"/>
      <c r="R595" s="573"/>
      <c r="S595" s="574"/>
      <c r="T595" s="575"/>
      <c r="U595" s="573"/>
      <c r="V595" s="574"/>
      <c r="W595" s="575"/>
      <c r="X595" s="565"/>
    </row>
    <row r="596" spans="2:24" ht="18.75" thickBot="1">
      <c r="B596" s="379"/>
      <c r="C596" s="534"/>
      <c r="D596" s="381" t="s">
        <v>57</v>
      </c>
      <c r="E596" s="382" t="s">
        <v>484</v>
      </c>
      <c r="F596" s="382" t="s">
        <v>485</v>
      </c>
      <c r="G596" s="382" t="s">
        <v>562</v>
      </c>
      <c r="H596" s="382" t="s">
        <v>563</v>
      </c>
      <c r="I596" s="907" t="s">
        <v>497</v>
      </c>
      <c r="J596" s="287">
        <f>(IF($E712&lt;&gt;0,$J$2,IF($I712&lt;&gt;0,$J$2,"")))</f>
        <v>1</v>
      </c>
      <c r="L596" s="383" t="s">
        <v>486</v>
      </c>
      <c r="M596" s="383" t="s">
        <v>487</v>
      </c>
      <c r="N596" s="384" t="s">
        <v>488</v>
      </c>
      <c r="O596" s="384" t="s">
        <v>489</v>
      </c>
      <c r="P596" s="288"/>
      <c r="Q596" s="385" t="s">
        <v>490</v>
      </c>
      <c r="R596" s="385" t="s">
        <v>491</v>
      </c>
      <c r="S596" s="385" t="s">
        <v>492</v>
      </c>
      <c r="T596" s="385" t="s">
        <v>493</v>
      </c>
      <c r="U596" s="385" t="s">
        <v>494</v>
      </c>
      <c r="V596" s="385" t="s">
        <v>495</v>
      </c>
      <c r="W596" s="385" t="s">
        <v>496</v>
      </c>
      <c r="X596" s="576" t="s">
        <v>497</v>
      </c>
    </row>
    <row r="597" spans="2:24" ht="108">
      <c r="B597" s="308"/>
      <c r="C597" s="577">
        <v>3322</v>
      </c>
      <c r="D597" s="578" t="s">
        <v>552</v>
      </c>
      <c r="E597" s="579"/>
      <c r="F597" s="501"/>
      <c r="G597" s="501"/>
      <c r="H597" s="501"/>
      <c r="I597" s="389"/>
      <c r="J597" s="287">
        <f>(IF($E712&lt;&gt;0,$J$2,IF($I712&lt;&gt;0,$J$2,"")))</f>
        <v>1</v>
      </c>
      <c r="L597" s="580" t="s">
        <v>498</v>
      </c>
      <c r="M597" s="580" t="s">
        <v>498</v>
      </c>
      <c r="N597" s="580" t="s">
        <v>499</v>
      </c>
      <c r="O597" s="580" t="s">
        <v>500</v>
      </c>
      <c r="P597" s="288"/>
      <c r="Q597" s="580" t="s">
        <v>498</v>
      </c>
      <c r="R597" s="580" t="s">
        <v>498</v>
      </c>
      <c r="S597" s="580" t="s">
        <v>553</v>
      </c>
      <c r="T597" s="580" t="s">
        <v>502</v>
      </c>
      <c r="U597" s="580" t="s">
        <v>498</v>
      </c>
      <c r="V597" s="580" t="s">
        <v>498</v>
      </c>
      <c r="W597" s="580" t="s">
        <v>498</v>
      </c>
      <c r="X597" s="392" t="s">
        <v>503</v>
      </c>
    </row>
    <row r="598" spans="2:24" ht="18">
      <c r="B598" s="581"/>
      <c r="C598" s="309"/>
      <c r="D598" s="566"/>
      <c r="E598" s="501"/>
      <c r="F598" s="501"/>
      <c r="G598" s="501"/>
      <c r="H598" s="501"/>
      <c r="I598" s="389"/>
      <c r="J598" s="287">
        <f>(IF($E712&lt;&gt;0,$J$2,IF($I712&lt;&gt;0,$J$2,"")))</f>
        <v>1</v>
      </c>
      <c r="L598" s="582"/>
      <c r="M598" s="582"/>
      <c r="N598" s="449"/>
      <c r="O598" s="583"/>
      <c r="P598" s="288"/>
      <c r="Q598" s="582"/>
      <c r="R598" s="582"/>
      <c r="S598" s="449"/>
      <c r="T598" s="583"/>
      <c r="U598" s="582"/>
      <c r="V598" s="449"/>
      <c r="W598" s="583"/>
      <c r="X598" s="584"/>
    </row>
    <row r="599" spans="2:24" ht="18">
      <c r="B599" s="585"/>
      <c r="C599" s="309"/>
      <c r="D599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Общообразователни училища</v>
      </c>
      <c r="E599" s="501"/>
      <c r="F599" s="501"/>
      <c r="G599" s="501"/>
      <c r="H599" s="501"/>
      <c r="I599" s="389"/>
      <c r="J599" s="287">
        <f>(IF($E712&lt;&gt;0,$J$2,IF($I712&lt;&gt;0,$J$2,"")))</f>
        <v>1</v>
      </c>
      <c r="L599" s="582"/>
      <c r="M599" s="582"/>
      <c r="N599" s="449"/>
      <c r="O599" s="586">
        <f>SUMIF(O602:O603,"&lt;0")+SUMIF(O605:O609,"&lt;0")+SUMIF(O611:O616,"&lt;0")+SUMIF(O618:O635,"&lt;0")+SUMIF(O637:O641,"&lt;0")+SUMIF(O644:O649,"&lt;0")+SUMIF(O651:O656,"&lt;0")+SUMIF(O665:O666,"&lt;0")+SUMIF(O669:O674,"&lt;0")+SUMIF(O676:O681,"&lt;0")+SUMIF(O685,"&lt;0")+SUMIF(O687:O693,"&lt;0")+SUMIF(O695:O697,"&lt;0")+SUMIF(O699:O702,"&lt;0")+SUMIF(O704:O705,"&lt;0")+SUMIF(O708,"&lt;0")</f>
        <v>-47806</v>
      </c>
      <c r="P599" s="288"/>
      <c r="Q599" s="582"/>
      <c r="R599" s="582"/>
      <c r="S599" s="449"/>
      <c r="T599" s="586">
        <f>SUMIF(T602:T603,"&lt;0")+SUMIF(T605:T609,"&lt;0")+SUMIF(T611:T616,"&lt;0")+SUMIF(T618:T635,"&lt;0")+SUMIF(T637:T641,"&lt;0")+SUMIF(T644:T649,"&lt;0")+SUMIF(T651:T656,"&lt;0")+SUMIF(T665:T666,"&lt;0")+SUMIF(T669:T674,"&lt;0")+SUMIF(T676:T681,"&lt;0")+SUMIF(T685,"&lt;0")+SUMIF(T687:T693,"&lt;0")+SUMIF(T695:T697,"&lt;0")+SUMIF(T699:T702,"&lt;0")+SUMIF(T704:T705,"&lt;0")+SUMIF(T708,"&lt;0")</f>
        <v>-47806</v>
      </c>
      <c r="U599" s="582"/>
      <c r="V599" s="449"/>
      <c r="W599" s="583"/>
      <c r="X599" s="395"/>
    </row>
    <row r="600" spans="2:24" ht="18.75" thickBot="1">
      <c r="B600" s="463"/>
      <c r="C600" s="309"/>
      <c r="D600" s="376" t="s">
        <v>554</v>
      </c>
      <c r="E600" s="501"/>
      <c r="F600" s="501"/>
      <c r="G600" s="501"/>
      <c r="H600" s="501"/>
      <c r="I600" s="389"/>
      <c r="J600" s="287">
        <f>(IF($E712&lt;&gt;0,$J$2,IF($I712&lt;&gt;0,$J$2,"")))</f>
        <v>1</v>
      </c>
      <c r="L600" s="582"/>
      <c r="M600" s="582"/>
      <c r="N600" s="449"/>
      <c r="O600" s="583"/>
      <c r="P600" s="288"/>
      <c r="Q600" s="582"/>
      <c r="R600" s="582"/>
      <c r="S600" s="449"/>
      <c r="T600" s="583"/>
      <c r="U600" s="582"/>
      <c r="V600" s="449"/>
      <c r="W600" s="583"/>
      <c r="X600" s="401"/>
    </row>
    <row r="601" spans="1:24" ht="36" customHeight="1" thickBot="1">
      <c r="A601" s="336">
        <v>15</v>
      </c>
      <c r="B601" s="204">
        <v>100</v>
      </c>
      <c r="C601" s="1029" t="s">
        <v>61</v>
      </c>
      <c r="D601" s="1025"/>
      <c r="E601" s="1014">
        <f>SUM(E602:E603)</f>
        <v>0</v>
      </c>
      <c r="F601" s="672">
        <f>SUM(F602:F603)</f>
        <v>0</v>
      </c>
      <c r="G601" s="588">
        <f>SUM(G602:G603)</f>
        <v>0</v>
      </c>
      <c r="H601" s="588">
        <f>SUM(H602:H603)</f>
        <v>0</v>
      </c>
      <c r="I601" s="588">
        <f>SUM(I602:I603)</f>
        <v>0</v>
      </c>
      <c r="J601" s="316">
        <f aca="true" t="shared" si="98" ref="J601:J664">(IF($E601&lt;&gt;0,$J$2,IF($I601&lt;&gt;0,$J$2,"")))</f>
      </c>
      <c r="K601" s="317"/>
      <c r="L601" s="403">
        <f>SUM(L602:L603)</f>
        <v>0</v>
      </c>
      <c r="M601" s="404">
        <f>SUM(M602:M603)</f>
        <v>0</v>
      </c>
      <c r="N601" s="589">
        <f>SUM(N602:N603)</f>
        <v>0</v>
      </c>
      <c r="O601" s="590">
        <f>SUM(O602:O603)</f>
        <v>0</v>
      </c>
      <c r="P601" s="317"/>
      <c r="Q601" s="405"/>
      <c r="R601" s="591"/>
      <c r="S601" s="592"/>
      <c r="T601" s="591"/>
      <c r="U601" s="591"/>
      <c r="V601" s="591"/>
      <c r="W601" s="593"/>
      <c r="X601" s="406">
        <f>T601-U601-V601-W601</f>
        <v>0</v>
      </c>
    </row>
    <row r="602" spans="1:24" ht="32.25" thickBot="1">
      <c r="A602" s="335">
        <v>35</v>
      </c>
      <c r="B602" s="174"/>
      <c r="C602" s="180">
        <v>101</v>
      </c>
      <c r="D602" s="171" t="s">
        <v>62</v>
      </c>
      <c r="E602" s="625"/>
      <c r="F602" s="627"/>
      <c r="G602" s="318"/>
      <c r="H602" s="318"/>
      <c r="I602" s="856">
        <f>F602+G602+H602</f>
        <v>0</v>
      </c>
      <c r="J602" s="316">
        <f t="shared" si="98"/>
      </c>
      <c r="K602" s="317"/>
      <c r="L602" s="594"/>
      <c r="M602" s="327"/>
      <c r="N602" s="408">
        <f>I602</f>
        <v>0</v>
      </c>
      <c r="O602" s="595">
        <f>L602+M602-N602</f>
        <v>0</v>
      </c>
      <c r="P602" s="317"/>
      <c r="Q602" s="409"/>
      <c r="R602" s="414"/>
      <c r="S602" s="414"/>
      <c r="T602" s="414"/>
      <c r="U602" s="414"/>
      <c r="V602" s="414"/>
      <c r="W602" s="596"/>
      <c r="X602" s="406">
        <f aca="true" t="shared" si="99" ref="X602:X665">T602-U602-V602-W602</f>
        <v>0</v>
      </c>
    </row>
    <row r="603" spans="1:24" ht="32.25" thickBot="1">
      <c r="A603" s="336">
        <v>40</v>
      </c>
      <c r="B603" s="174"/>
      <c r="C603" s="170">
        <v>102</v>
      </c>
      <c r="D603" s="172" t="s">
        <v>63</v>
      </c>
      <c r="E603" s="625"/>
      <c r="F603" s="627"/>
      <c r="G603" s="318"/>
      <c r="H603" s="318"/>
      <c r="I603" s="856">
        <f>F603+G603+H603</f>
        <v>0</v>
      </c>
      <c r="J603" s="316">
        <f t="shared" si="98"/>
      </c>
      <c r="K603" s="317"/>
      <c r="L603" s="594"/>
      <c r="M603" s="327"/>
      <c r="N603" s="408">
        <f>I603</f>
        <v>0</v>
      </c>
      <c r="O603" s="595">
        <f aca="true" t="shared" si="100" ref="O603:O641">L603+M603-N603</f>
        <v>0</v>
      </c>
      <c r="P603" s="317"/>
      <c r="Q603" s="409"/>
      <c r="R603" s="414"/>
      <c r="S603" s="414"/>
      <c r="T603" s="414"/>
      <c r="U603" s="414"/>
      <c r="V603" s="414"/>
      <c r="W603" s="596"/>
      <c r="X603" s="406">
        <f t="shared" si="99"/>
        <v>0</v>
      </c>
    </row>
    <row r="604" spans="1:24" ht="18.75" thickBot="1">
      <c r="A604" s="336">
        <v>45</v>
      </c>
      <c r="B604" s="173">
        <v>200</v>
      </c>
      <c r="C604" s="1024" t="s">
        <v>64</v>
      </c>
      <c r="D604" s="1024"/>
      <c r="E604" s="645">
        <f>SUM(E605:E609)</f>
        <v>0</v>
      </c>
      <c r="F604" s="410">
        <f>SUM(F605:F609)</f>
        <v>0</v>
      </c>
      <c r="G604" s="325">
        <f>SUM(G605:G609)</f>
        <v>0</v>
      </c>
      <c r="H604" s="325">
        <f>SUM(H605:H609)</f>
        <v>0</v>
      </c>
      <c r="I604" s="325">
        <f>SUM(I605:I609)</f>
        <v>0</v>
      </c>
      <c r="J604" s="316">
        <f t="shared" si="98"/>
      </c>
      <c r="K604" s="317"/>
      <c r="L604" s="411">
        <f>SUM(L605:L609)</f>
        <v>0</v>
      </c>
      <c r="M604" s="412">
        <f>SUM(M605:M609)</f>
        <v>0</v>
      </c>
      <c r="N604" s="597">
        <f>SUM(N605:N609)</f>
        <v>0</v>
      </c>
      <c r="O604" s="598">
        <f>SUM(O605:O609)</f>
        <v>0</v>
      </c>
      <c r="P604" s="317"/>
      <c r="Q604" s="413"/>
      <c r="R604" s="428"/>
      <c r="S604" s="428"/>
      <c r="T604" s="428"/>
      <c r="U604" s="428"/>
      <c r="V604" s="428"/>
      <c r="W604" s="599"/>
      <c r="X604" s="406">
        <f t="shared" si="99"/>
        <v>0</v>
      </c>
    </row>
    <row r="605" spans="1:24" ht="18.75" thickBot="1">
      <c r="A605" s="336">
        <v>50</v>
      </c>
      <c r="B605" s="177"/>
      <c r="C605" s="180">
        <v>201</v>
      </c>
      <c r="D605" s="171" t="s">
        <v>65</v>
      </c>
      <c r="E605" s="625"/>
      <c r="F605" s="627"/>
      <c r="G605" s="318"/>
      <c r="H605" s="318"/>
      <c r="I605" s="856">
        <f>F605+G605+H605</f>
        <v>0</v>
      </c>
      <c r="J605" s="316">
        <f t="shared" si="98"/>
      </c>
      <c r="K605" s="317"/>
      <c r="L605" s="594"/>
      <c r="M605" s="327"/>
      <c r="N605" s="408">
        <f>I605</f>
        <v>0</v>
      </c>
      <c r="O605" s="595">
        <f t="shared" si="100"/>
        <v>0</v>
      </c>
      <c r="P605" s="317"/>
      <c r="Q605" s="409"/>
      <c r="R605" s="414"/>
      <c r="S605" s="414"/>
      <c r="T605" s="414"/>
      <c r="U605" s="414"/>
      <c r="V605" s="414"/>
      <c r="W605" s="596"/>
      <c r="X605" s="406">
        <f t="shared" si="99"/>
        <v>0</v>
      </c>
    </row>
    <row r="606" spans="1:24" ht="18.75" thickBot="1">
      <c r="A606" s="336">
        <v>55</v>
      </c>
      <c r="B606" s="169"/>
      <c r="C606" s="170">
        <v>202</v>
      </c>
      <c r="D606" s="181" t="s">
        <v>66</v>
      </c>
      <c r="E606" s="625"/>
      <c r="F606" s="627"/>
      <c r="G606" s="318"/>
      <c r="H606" s="318"/>
      <c r="I606" s="856">
        <f>F606+G606+H606</f>
        <v>0</v>
      </c>
      <c r="J606" s="316">
        <f t="shared" si="98"/>
      </c>
      <c r="K606" s="317"/>
      <c r="L606" s="594"/>
      <c r="M606" s="327"/>
      <c r="N606" s="408">
        <f>I606</f>
        <v>0</v>
      </c>
      <c r="O606" s="595">
        <f t="shared" si="100"/>
        <v>0</v>
      </c>
      <c r="P606" s="317"/>
      <c r="Q606" s="409"/>
      <c r="R606" s="414"/>
      <c r="S606" s="414"/>
      <c r="T606" s="414"/>
      <c r="U606" s="414"/>
      <c r="V606" s="414"/>
      <c r="W606" s="596"/>
      <c r="X606" s="406">
        <f t="shared" si="99"/>
        <v>0</v>
      </c>
    </row>
    <row r="607" spans="1:24" ht="32.25" thickBot="1">
      <c r="A607" s="336">
        <v>60</v>
      </c>
      <c r="B607" s="191"/>
      <c r="C607" s="170">
        <v>205</v>
      </c>
      <c r="D607" s="181" t="s">
        <v>67</v>
      </c>
      <c r="E607" s="625"/>
      <c r="F607" s="627"/>
      <c r="G607" s="318"/>
      <c r="H607" s="318"/>
      <c r="I607" s="856">
        <f>F607+G607+H607</f>
        <v>0</v>
      </c>
      <c r="J607" s="316">
        <f t="shared" si="98"/>
      </c>
      <c r="K607" s="317"/>
      <c r="L607" s="594"/>
      <c r="M607" s="327"/>
      <c r="N607" s="408">
        <f>I607</f>
        <v>0</v>
      </c>
      <c r="O607" s="595">
        <f t="shared" si="100"/>
        <v>0</v>
      </c>
      <c r="P607" s="317"/>
      <c r="Q607" s="409"/>
      <c r="R607" s="414"/>
      <c r="S607" s="414"/>
      <c r="T607" s="414"/>
      <c r="U607" s="414"/>
      <c r="V607" s="414"/>
      <c r="W607" s="596"/>
      <c r="X607" s="406">
        <f t="shared" si="99"/>
        <v>0</v>
      </c>
    </row>
    <row r="608" spans="1:24" ht="18.75" thickBot="1">
      <c r="A608" s="335">
        <v>65</v>
      </c>
      <c r="B608" s="191"/>
      <c r="C608" s="170">
        <v>208</v>
      </c>
      <c r="D608" s="205" t="s">
        <v>68</v>
      </c>
      <c r="E608" s="625"/>
      <c r="F608" s="627"/>
      <c r="G608" s="318"/>
      <c r="H608" s="318"/>
      <c r="I608" s="856">
        <f>F608+G608+H608</f>
        <v>0</v>
      </c>
      <c r="J608" s="316">
        <f t="shared" si="98"/>
      </c>
      <c r="K608" s="317"/>
      <c r="L608" s="594"/>
      <c r="M608" s="327"/>
      <c r="N608" s="408">
        <f>I608</f>
        <v>0</v>
      </c>
      <c r="O608" s="595">
        <f t="shared" si="100"/>
        <v>0</v>
      </c>
      <c r="P608" s="317"/>
      <c r="Q608" s="409"/>
      <c r="R608" s="414"/>
      <c r="S608" s="414"/>
      <c r="T608" s="414"/>
      <c r="U608" s="414"/>
      <c r="V608" s="414"/>
      <c r="W608" s="596"/>
      <c r="X608" s="406">
        <f t="shared" si="99"/>
        <v>0</v>
      </c>
    </row>
    <row r="609" spans="1:24" ht="18.75" thickBot="1">
      <c r="A609" s="336">
        <v>70</v>
      </c>
      <c r="B609" s="177"/>
      <c r="C609" s="176">
        <v>209</v>
      </c>
      <c r="D609" s="184" t="s">
        <v>69</v>
      </c>
      <c r="E609" s="625"/>
      <c r="F609" s="627"/>
      <c r="G609" s="318"/>
      <c r="H609" s="318"/>
      <c r="I609" s="856">
        <f>F609+G609+H609</f>
        <v>0</v>
      </c>
      <c r="J609" s="316">
        <f t="shared" si="98"/>
      </c>
      <c r="K609" s="317"/>
      <c r="L609" s="594"/>
      <c r="M609" s="327"/>
      <c r="N609" s="408">
        <f>I609</f>
        <v>0</v>
      </c>
      <c r="O609" s="595">
        <f t="shared" si="100"/>
        <v>0</v>
      </c>
      <c r="P609" s="317"/>
      <c r="Q609" s="409"/>
      <c r="R609" s="414"/>
      <c r="S609" s="414"/>
      <c r="T609" s="414"/>
      <c r="U609" s="414"/>
      <c r="V609" s="414"/>
      <c r="W609" s="596"/>
      <c r="X609" s="406">
        <f t="shared" si="99"/>
        <v>0</v>
      </c>
    </row>
    <row r="610" spans="1:24" ht="18.75" thickBot="1">
      <c r="A610" s="336">
        <v>75</v>
      </c>
      <c r="B610" s="173">
        <v>500</v>
      </c>
      <c r="C610" s="1052" t="s">
        <v>70</v>
      </c>
      <c r="D610" s="1052"/>
      <c r="E610" s="645">
        <f>SUM(E611:E615)</f>
        <v>0</v>
      </c>
      <c r="F610" s="410">
        <f>SUM(F611:F615)</f>
        <v>0</v>
      </c>
      <c r="G610" s="325">
        <f>SUM(G611:G615)</f>
        <v>0</v>
      </c>
      <c r="H610" s="325">
        <f>SUM(H611:H615)</f>
        <v>0</v>
      </c>
      <c r="I610" s="325">
        <f>SUM(I611:I615)</f>
        <v>0</v>
      </c>
      <c r="J610" s="316">
        <f t="shared" si="98"/>
      </c>
      <c r="K610" s="317"/>
      <c r="L610" s="411">
        <f>SUM(L611:L615)</f>
        <v>0</v>
      </c>
      <c r="M610" s="412">
        <f>SUM(M611:M615)</f>
        <v>0</v>
      </c>
      <c r="N610" s="597">
        <f>SUM(N611:N615)</f>
        <v>0</v>
      </c>
      <c r="O610" s="598">
        <f>SUM(O611:O615)</f>
        <v>0</v>
      </c>
      <c r="P610" s="317"/>
      <c r="Q610" s="413"/>
      <c r="R610" s="428"/>
      <c r="S610" s="414"/>
      <c r="T610" s="428"/>
      <c r="U610" s="428"/>
      <c r="V610" s="428"/>
      <c r="W610" s="599"/>
      <c r="X610" s="406">
        <f t="shared" si="99"/>
        <v>0</v>
      </c>
    </row>
    <row r="611" spans="1:24" ht="32.25" thickBot="1">
      <c r="A611" s="336">
        <v>80</v>
      </c>
      <c r="B611" s="177"/>
      <c r="C611" s="206">
        <v>551</v>
      </c>
      <c r="D611" s="639" t="s">
        <v>71</v>
      </c>
      <c r="E611" s="625"/>
      <c r="F611" s="627"/>
      <c r="G611" s="318"/>
      <c r="H611" s="318"/>
      <c r="I611" s="856">
        <f aca="true" t="shared" si="101" ref="I611:I641">F611+G611+H611</f>
        <v>0</v>
      </c>
      <c r="J611" s="316">
        <f t="shared" si="98"/>
      </c>
      <c r="K611" s="317"/>
      <c r="L611" s="594"/>
      <c r="M611" s="327"/>
      <c r="N611" s="408">
        <f aca="true" t="shared" si="102" ref="N611:N616">I611</f>
        <v>0</v>
      </c>
      <c r="O611" s="595">
        <f t="shared" si="100"/>
        <v>0</v>
      </c>
      <c r="P611" s="317"/>
      <c r="Q611" s="409"/>
      <c r="R611" s="414"/>
      <c r="S611" s="414"/>
      <c r="T611" s="414"/>
      <c r="U611" s="414"/>
      <c r="V611" s="414"/>
      <c r="W611" s="596"/>
      <c r="X611" s="406">
        <f t="shared" si="99"/>
        <v>0</v>
      </c>
    </row>
    <row r="612" spans="1:24" ht="32.25" thickBot="1">
      <c r="A612" s="336">
        <v>85</v>
      </c>
      <c r="B612" s="177"/>
      <c r="C612" s="207">
        <f>C611+1</f>
        <v>552</v>
      </c>
      <c r="D612" s="640" t="s">
        <v>72</v>
      </c>
      <c r="E612" s="625"/>
      <c r="F612" s="627"/>
      <c r="G612" s="318"/>
      <c r="H612" s="318"/>
      <c r="I612" s="856">
        <f t="shared" si="101"/>
        <v>0</v>
      </c>
      <c r="J612" s="316">
        <f t="shared" si="98"/>
      </c>
      <c r="K612" s="317"/>
      <c r="L612" s="594"/>
      <c r="M612" s="327"/>
      <c r="N612" s="408">
        <f t="shared" si="102"/>
        <v>0</v>
      </c>
      <c r="O612" s="595">
        <f t="shared" si="100"/>
        <v>0</v>
      </c>
      <c r="P612" s="317"/>
      <c r="Q612" s="409"/>
      <c r="R612" s="414"/>
      <c r="S612" s="414"/>
      <c r="T612" s="414"/>
      <c r="U612" s="414"/>
      <c r="V612" s="414"/>
      <c r="W612" s="596"/>
      <c r="X612" s="406">
        <f t="shared" si="99"/>
        <v>0</v>
      </c>
    </row>
    <row r="613" spans="1:24" ht="18.75" thickBot="1">
      <c r="A613" s="336">
        <v>90</v>
      </c>
      <c r="B613" s="177"/>
      <c r="C613" s="207">
        <v>560</v>
      </c>
      <c r="D613" s="641" t="s">
        <v>73</v>
      </c>
      <c r="E613" s="625"/>
      <c r="F613" s="627"/>
      <c r="G613" s="318"/>
      <c r="H613" s="318"/>
      <c r="I613" s="856">
        <f t="shared" si="101"/>
        <v>0</v>
      </c>
      <c r="J613" s="316">
        <f t="shared" si="98"/>
      </c>
      <c r="K613" s="317"/>
      <c r="L613" s="594"/>
      <c r="M613" s="327"/>
      <c r="N613" s="408">
        <f t="shared" si="102"/>
        <v>0</v>
      </c>
      <c r="O613" s="595">
        <f t="shared" si="100"/>
        <v>0</v>
      </c>
      <c r="P613" s="317"/>
      <c r="Q613" s="409"/>
      <c r="R613" s="414"/>
      <c r="S613" s="414"/>
      <c r="T613" s="414"/>
      <c r="U613" s="414"/>
      <c r="V613" s="414"/>
      <c r="W613" s="596"/>
      <c r="X613" s="406">
        <f t="shared" si="99"/>
        <v>0</v>
      </c>
    </row>
    <row r="614" spans="1:24" ht="32.25" thickBot="1">
      <c r="A614" s="335">
        <v>115</v>
      </c>
      <c r="B614" s="177"/>
      <c r="C614" s="207">
        <v>580</v>
      </c>
      <c r="D614" s="640" t="s">
        <v>74</v>
      </c>
      <c r="E614" s="625"/>
      <c r="F614" s="627"/>
      <c r="G614" s="318"/>
      <c r="H614" s="318"/>
      <c r="I614" s="856">
        <f t="shared" si="101"/>
        <v>0</v>
      </c>
      <c r="J614" s="316">
        <f t="shared" si="98"/>
      </c>
      <c r="K614" s="317"/>
      <c r="L614" s="594"/>
      <c r="M614" s="327"/>
      <c r="N614" s="408">
        <f t="shared" si="102"/>
        <v>0</v>
      </c>
      <c r="O614" s="595">
        <f t="shared" si="100"/>
        <v>0</v>
      </c>
      <c r="P614" s="317"/>
      <c r="Q614" s="409"/>
      <c r="R614" s="414"/>
      <c r="S614" s="414"/>
      <c r="T614" s="414"/>
      <c r="U614" s="414"/>
      <c r="V614" s="414"/>
      <c r="W614" s="596"/>
      <c r="X614" s="406">
        <f t="shared" si="99"/>
        <v>0</v>
      </c>
    </row>
    <row r="615" spans="1:24" ht="32.25" thickBot="1">
      <c r="A615" s="335">
        <v>125</v>
      </c>
      <c r="B615" s="177"/>
      <c r="C615" s="208">
        <v>590</v>
      </c>
      <c r="D615" s="642" t="s">
        <v>75</v>
      </c>
      <c r="E615" s="625"/>
      <c r="F615" s="627"/>
      <c r="G615" s="318"/>
      <c r="H615" s="318"/>
      <c r="I615" s="856">
        <f t="shared" si="101"/>
        <v>0</v>
      </c>
      <c r="J615" s="316">
        <f t="shared" si="98"/>
      </c>
      <c r="K615" s="317"/>
      <c r="L615" s="594"/>
      <c r="M615" s="327"/>
      <c r="N615" s="408">
        <f t="shared" si="102"/>
        <v>0</v>
      </c>
      <c r="O615" s="595">
        <f t="shared" si="100"/>
        <v>0</v>
      </c>
      <c r="P615" s="317"/>
      <c r="Q615" s="409"/>
      <c r="R615" s="414"/>
      <c r="S615" s="414"/>
      <c r="T615" s="414"/>
      <c r="U615" s="414"/>
      <c r="V615" s="414"/>
      <c r="W615" s="596"/>
      <c r="X615" s="406">
        <f t="shared" si="99"/>
        <v>0</v>
      </c>
    </row>
    <row r="616" spans="1:24" ht="18.75" thickBot="1">
      <c r="A616" s="336">
        <v>130</v>
      </c>
      <c r="B616" s="173">
        <v>800</v>
      </c>
      <c r="C616" s="1052" t="s">
        <v>555</v>
      </c>
      <c r="D616" s="1052"/>
      <c r="E616" s="628"/>
      <c r="F616" s="631"/>
      <c r="G616" s="331"/>
      <c r="H616" s="331"/>
      <c r="I616" s="856">
        <f t="shared" si="101"/>
        <v>0</v>
      </c>
      <c r="J616" s="316">
        <f t="shared" si="98"/>
      </c>
      <c r="K616" s="317"/>
      <c r="L616" s="601"/>
      <c r="M616" s="329"/>
      <c r="N616" s="408">
        <f t="shared" si="102"/>
        <v>0</v>
      </c>
      <c r="O616" s="595">
        <f t="shared" si="100"/>
        <v>0</v>
      </c>
      <c r="P616" s="317"/>
      <c r="Q616" s="413"/>
      <c r="R616" s="428"/>
      <c r="S616" s="414"/>
      <c r="T616" s="414"/>
      <c r="U616" s="428"/>
      <c r="V616" s="414"/>
      <c r="W616" s="596"/>
      <c r="X616" s="406">
        <f t="shared" si="99"/>
        <v>0</v>
      </c>
    </row>
    <row r="617" spans="1:24" ht="18.75" thickBot="1">
      <c r="A617" s="336">
        <v>135</v>
      </c>
      <c r="B617" s="173">
        <v>1000</v>
      </c>
      <c r="C617" s="1028" t="s">
        <v>77</v>
      </c>
      <c r="D617" s="1028"/>
      <c r="E617" s="645">
        <f>SUM(E618:E635)</f>
        <v>47806</v>
      </c>
      <c r="F617" s="410">
        <f>SUM(F618:F635)</f>
        <v>0</v>
      </c>
      <c r="G617" s="325">
        <f>SUM(G618:G635)</f>
        <v>47806</v>
      </c>
      <c r="H617" s="325">
        <f>SUM(H618:H635)</f>
        <v>0</v>
      </c>
      <c r="I617" s="856">
        <f t="shared" si="101"/>
        <v>47806</v>
      </c>
      <c r="J617" s="316">
        <f t="shared" si="98"/>
        <v>1</v>
      </c>
      <c r="K617" s="317"/>
      <c r="L617" s="411">
        <f>SUM(L618:L635)</f>
        <v>0</v>
      </c>
      <c r="M617" s="412">
        <f>SUM(M618:M635)</f>
        <v>0</v>
      </c>
      <c r="N617" s="597">
        <f>SUM(N618:N635)</f>
        <v>47806</v>
      </c>
      <c r="O617" s="598">
        <f>SUM(O618:O635)</f>
        <v>-47806</v>
      </c>
      <c r="P617" s="317"/>
      <c r="Q617" s="411">
        <f aca="true" t="shared" si="103" ref="Q617:W617">SUM(Q618:Q635)</f>
        <v>0</v>
      </c>
      <c r="R617" s="412">
        <f t="shared" si="103"/>
        <v>0</v>
      </c>
      <c r="S617" s="412">
        <f t="shared" si="103"/>
        <v>47806</v>
      </c>
      <c r="T617" s="412">
        <f t="shared" si="103"/>
        <v>-47806</v>
      </c>
      <c r="U617" s="412">
        <f t="shared" si="103"/>
        <v>0</v>
      </c>
      <c r="V617" s="412">
        <f t="shared" si="103"/>
        <v>0</v>
      </c>
      <c r="W617" s="598">
        <f t="shared" si="103"/>
        <v>0</v>
      </c>
      <c r="X617" s="406">
        <f t="shared" si="99"/>
        <v>-47806</v>
      </c>
    </row>
    <row r="618" spans="1:24" ht="18.75" thickBot="1">
      <c r="A618" s="336">
        <v>140</v>
      </c>
      <c r="B618" s="169"/>
      <c r="C618" s="180">
        <v>1011</v>
      </c>
      <c r="D618" s="209" t="s">
        <v>78</v>
      </c>
      <c r="E618" s="625">
        <v>47806</v>
      </c>
      <c r="F618" s="627">
        <v>0</v>
      </c>
      <c r="G618" s="318">
        <v>47806</v>
      </c>
      <c r="H618" s="318">
        <v>0</v>
      </c>
      <c r="I618" s="856">
        <f t="shared" si="101"/>
        <v>47806</v>
      </c>
      <c r="J618" s="316">
        <f t="shared" si="98"/>
        <v>1</v>
      </c>
      <c r="K618" s="317"/>
      <c r="L618" s="594"/>
      <c r="M618" s="327"/>
      <c r="N618" s="408">
        <f aca="true" t="shared" si="104" ref="N618:N635">I618</f>
        <v>47806</v>
      </c>
      <c r="O618" s="595">
        <f t="shared" si="100"/>
        <v>-47806</v>
      </c>
      <c r="P618" s="317"/>
      <c r="Q618" s="594"/>
      <c r="R618" s="327"/>
      <c r="S618" s="602">
        <f aca="true" t="shared" si="105" ref="S618:S625">+IF(+(L618+M618)&gt;=I618,+M618,+(+I618-L618))</f>
        <v>47806</v>
      </c>
      <c r="T618" s="408">
        <f>Q618+R618-S618</f>
        <v>-47806</v>
      </c>
      <c r="U618" s="327"/>
      <c r="V618" s="327"/>
      <c r="W618" s="328"/>
      <c r="X618" s="406">
        <f t="shared" si="99"/>
        <v>-47806</v>
      </c>
    </row>
    <row r="619" spans="1:24" ht="18.75" thickBot="1">
      <c r="A619" s="336">
        <v>145</v>
      </c>
      <c r="B619" s="169"/>
      <c r="C619" s="170">
        <v>1012</v>
      </c>
      <c r="D619" s="181" t="s">
        <v>79</v>
      </c>
      <c r="E619" s="625"/>
      <c r="F619" s="627"/>
      <c r="G619" s="318"/>
      <c r="H619" s="318"/>
      <c r="I619" s="856">
        <f t="shared" si="101"/>
        <v>0</v>
      </c>
      <c r="J619" s="316">
        <f t="shared" si="98"/>
      </c>
      <c r="K619" s="317"/>
      <c r="L619" s="594"/>
      <c r="M619" s="327"/>
      <c r="N619" s="408">
        <f t="shared" si="104"/>
        <v>0</v>
      </c>
      <c r="O619" s="595">
        <f t="shared" si="100"/>
        <v>0</v>
      </c>
      <c r="P619" s="317"/>
      <c r="Q619" s="594"/>
      <c r="R619" s="327"/>
      <c r="S619" s="602">
        <f t="shared" si="105"/>
        <v>0</v>
      </c>
      <c r="T619" s="408">
        <f aca="true" t="shared" si="106" ref="T619:T625">Q619+R619-S619</f>
        <v>0</v>
      </c>
      <c r="U619" s="327"/>
      <c r="V619" s="327"/>
      <c r="W619" s="328"/>
      <c r="X619" s="406">
        <f t="shared" si="99"/>
        <v>0</v>
      </c>
    </row>
    <row r="620" spans="1:24" ht="18.75" thickBot="1">
      <c r="A620" s="336">
        <v>150</v>
      </c>
      <c r="B620" s="169"/>
      <c r="C620" s="170">
        <v>1013</v>
      </c>
      <c r="D620" s="181" t="s">
        <v>80</v>
      </c>
      <c r="E620" s="625"/>
      <c r="F620" s="627"/>
      <c r="G620" s="318"/>
      <c r="H620" s="318"/>
      <c r="I620" s="856">
        <f t="shared" si="101"/>
        <v>0</v>
      </c>
      <c r="J620" s="316">
        <f t="shared" si="98"/>
      </c>
      <c r="K620" s="317"/>
      <c r="L620" s="594"/>
      <c r="M620" s="327"/>
      <c r="N620" s="408">
        <f t="shared" si="104"/>
        <v>0</v>
      </c>
      <c r="O620" s="595">
        <f t="shared" si="100"/>
        <v>0</v>
      </c>
      <c r="P620" s="317"/>
      <c r="Q620" s="594"/>
      <c r="R620" s="327"/>
      <c r="S620" s="602">
        <f t="shared" si="105"/>
        <v>0</v>
      </c>
      <c r="T620" s="408">
        <f t="shared" si="106"/>
        <v>0</v>
      </c>
      <c r="U620" s="327"/>
      <c r="V620" s="327"/>
      <c r="W620" s="328"/>
      <c r="X620" s="406">
        <f t="shared" si="99"/>
        <v>0</v>
      </c>
    </row>
    <row r="621" spans="1:24" ht="18.75" thickBot="1">
      <c r="A621" s="336">
        <v>155</v>
      </c>
      <c r="B621" s="169"/>
      <c r="C621" s="170">
        <v>1014</v>
      </c>
      <c r="D621" s="181" t="s">
        <v>81</v>
      </c>
      <c r="E621" s="625"/>
      <c r="F621" s="627"/>
      <c r="G621" s="318"/>
      <c r="H621" s="318"/>
      <c r="I621" s="856">
        <f t="shared" si="101"/>
        <v>0</v>
      </c>
      <c r="J621" s="316">
        <f t="shared" si="98"/>
      </c>
      <c r="K621" s="317"/>
      <c r="L621" s="594"/>
      <c r="M621" s="327"/>
      <c r="N621" s="408">
        <f t="shared" si="104"/>
        <v>0</v>
      </c>
      <c r="O621" s="595">
        <f t="shared" si="100"/>
        <v>0</v>
      </c>
      <c r="P621" s="317"/>
      <c r="Q621" s="594"/>
      <c r="R621" s="327"/>
      <c r="S621" s="602">
        <f t="shared" si="105"/>
        <v>0</v>
      </c>
      <c r="T621" s="408">
        <f t="shared" si="106"/>
        <v>0</v>
      </c>
      <c r="U621" s="327"/>
      <c r="V621" s="327"/>
      <c r="W621" s="328"/>
      <c r="X621" s="406">
        <f t="shared" si="99"/>
        <v>0</v>
      </c>
    </row>
    <row r="622" spans="1:24" ht="18.75" thickBot="1">
      <c r="A622" s="336">
        <v>160</v>
      </c>
      <c r="B622" s="169"/>
      <c r="C622" s="170">
        <v>1015</v>
      </c>
      <c r="D622" s="181" t="s">
        <v>82</v>
      </c>
      <c r="E622" s="625"/>
      <c r="F622" s="627"/>
      <c r="G622" s="318"/>
      <c r="H622" s="318"/>
      <c r="I622" s="856">
        <f t="shared" si="101"/>
        <v>0</v>
      </c>
      <c r="J622" s="316">
        <f t="shared" si="98"/>
      </c>
      <c r="K622" s="317"/>
      <c r="L622" s="594"/>
      <c r="M622" s="327"/>
      <c r="N622" s="408">
        <f t="shared" si="104"/>
        <v>0</v>
      </c>
      <c r="O622" s="595">
        <f t="shared" si="100"/>
        <v>0</v>
      </c>
      <c r="P622" s="317"/>
      <c r="Q622" s="594"/>
      <c r="R622" s="327"/>
      <c r="S622" s="602">
        <f t="shared" si="105"/>
        <v>0</v>
      </c>
      <c r="T622" s="408">
        <f t="shared" si="106"/>
        <v>0</v>
      </c>
      <c r="U622" s="327"/>
      <c r="V622" s="327"/>
      <c r="W622" s="328"/>
      <c r="X622" s="406">
        <f t="shared" si="99"/>
        <v>0</v>
      </c>
    </row>
    <row r="623" spans="1:24" ht="18.75" thickBot="1">
      <c r="A623" s="336">
        <v>165</v>
      </c>
      <c r="B623" s="169"/>
      <c r="C623" s="170">
        <v>1016</v>
      </c>
      <c r="D623" s="181" t="s">
        <v>83</v>
      </c>
      <c r="E623" s="625"/>
      <c r="F623" s="627"/>
      <c r="G623" s="318"/>
      <c r="H623" s="318"/>
      <c r="I623" s="856">
        <f t="shared" si="101"/>
        <v>0</v>
      </c>
      <c r="J623" s="316">
        <f t="shared" si="98"/>
      </c>
      <c r="K623" s="317"/>
      <c r="L623" s="594"/>
      <c r="M623" s="327"/>
      <c r="N623" s="408">
        <f t="shared" si="104"/>
        <v>0</v>
      </c>
      <c r="O623" s="595">
        <f t="shared" si="100"/>
        <v>0</v>
      </c>
      <c r="P623" s="317"/>
      <c r="Q623" s="594"/>
      <c r="R623" s="327"/>
      <c r="S623" s="602">
        <f t="shared" si="105"/>
        <v>0</v>
      </c>
      <c r="T623" s="408">
        <f t="shared" si="106"/>
        <v>0</v>
      </c>
      <c r="U623" s="327"/>
      <c r="V623" s="327"/>
      <c r="W623" s="328"/>
      <c r="X623" s="406">
        <f t="shared" si="99"/>
        <v>0</v>
      </c>
    </row>
    <row r="624" spans="1:24" ht="18.75" thickBot="1">
      <c r="A624" s="336">
        <v>170</v>
      </c>
      <c r="B624" s="174"/>
      <c r="C624" s="210">
        <v>1020</v>
      </c>
      <c r="D624" s="211" t="s">
        <v>84</v>
      </c>
      <c r="E624" s="625"/>
      <c r="F624" s="627"/>
      <c r="G624" s="318"/>
      <c r="H624" s="318"/>
      <c r="I624" s="856">
        <f t="shared" si="101"/>
        <v>0</v>
      </c>
      <c r="J624" s="316">
        <f t="shared" si="98"/>
      </c>
      <c r="K624" s="317"/>
      <c r="L624" s="594"/>
      <c r="M624" s="327"/>
      <c r="N624" s="408">
        <f t="shared" si="104"/>
        <v>0</v>
      </c>
      <c r="O624" s="595">
        <f t="shared" si="100"/>
        <v>0</v>
      </c>
      <c r="P624" s="317"/>
      <c r="Q624" s="594"/>
      <c r="R624" s="327"/>
      <c r="S624" s="602">
        <f t="shared" si="105"/>
        <v>0</v>
      </c>
      <c r="T624" s="408">
        <f t="shared" si="106"/>
        <v>0</v>
      </c>
      <c r="U624" s="327"/>
      <c r="V624" s="327"/>
      <c r="W624" s="328"/>
      <c r="X624" s="406">
        <f t="shared" si="99"/>
        <v>0</v>
      </c>
    </row>
    <row r="625" spans="1:24" ht="18.75" thickBot="1">
      <c r="A625" s="336">
        <v>175</v>
      </c>
      <c r="B625" s="169"/>
      <c r="C625" s="170">
        <v>1030</v>
      </c>
      <c r="D625" s="181" t="s">
        <v>85</v>
      </c>
      <c r="E625" s="625"/>
      <c r="F625" s="627"/>
      <c r="G625" s="318"/>
      <c r="H625" s="318"/>
      <c r="I625" s="856">
        <f t="shared" si="101"/>
        <v>0</v>
      </c>
      <c r="J625" s="316">
        <f t="shared" si="98"/>
      </c>
      <c r="K625" s="317"/>
      <c r="L625" s="594"/>
      <c r="M625" s="327"/>
      <c r="N625" s="408">
        <f t="shared" si="104"/>
        <v>0</v>
      </c>
      <c r="O625" s="595">
        <f t="shared" si="100"/>
        <v>0</v>
      </c>
      <c r="P625" s="317"/>
      <c r="Q625" s="594"/>
      <c r="R625" s="327"/>
      <c r="S625" s="602">
        <f t="shared" si="105"/>
        <v>0</v>
      </c>
      <c r="T625" s="408">
        <f t="shared" si="106"/>
        <v>0</v>
      </c>
      <c r="U625" s="327"/>
      <c r="V625" s="327"/>
      <c r="W625" s="328"/>
      <c r="X625" s="406">
        <f t="shared" si="99"/>
        <v>0</v>
      </c>
    </row>
    <row r="626" spans="1:24" ht="30.75" thickBot="1">
      <c r="A626" s="336">
        <v>180</v>
      </c>
      <c r="B626" s="169"/>
      <c r="C626" s="212">
        <v>1040</v>
      </c>
      <c r="D626" s="213" t="s">
        <v>86</v>
      </c>
      <c r="E626" s="625"/>
      <c r="F626" s="627"/>
      <c r="G626" s="318"/>
      <c r="H626" s="318"/>
      <c r="I626" s="856">
        <f t="shared" si="101"/>
        <v>0</v>
      </c>
      <c r="J626" s="316">
        <f t="shared" si="98"/>
      </c>
      <c r="K626" s="317"/>
      <c r="L626" s="594"/>
      <c r="M626" s="327"/>
      <c r="N626" s="408">
        <f t="shared" si="104"/>
        <v>0</v>
      </c>
      <c r="O626" s="595">
        <f t="shared" si="100"/>
        <v>0</v>
      </c>
      <c r="P626" s="317"/>
      <c r="Q626" s="409"/>
      <c r="R626" s="414"/>
      <c r="S626" s="414"/>
      <c r="T626" s="414"/>
      <c r="U626" s="414"/>
      <c r="V626" s="414"/>
      <c r="W626" s="596"/>
      <c r="X626" s="406">
        <f t="shared" si="99"/>
        <v>0</v>
      </c>
    </row>
    <row r="627" spans="1:24" ht="18.75" thickBot="1">
      <c r="A627" s="336">
        <v>185</v>
      </c>
      <c r="B627" s="169"/>
      <c r="C627" s="210">
        <v>1051</v>
      </c>
      <c r="D627" s="214" t="s">
        <v>87</v>
      </c>
      <c r="E627" s="625"/>
      <c r="F627" s="627"/>
      <c r="G627" s="318"/>
      <c r="H627" s="318"/>
      <c r="I627" s="856">
        <f t="shared" si="101"/>
        <v>0</v>
      </c>
      <c r="J627" s="316">
        <f t="shared" si="98"/>
      </c>
      <c r="K627" s="317"/>
      <c r="L627" s="594"/>
      <c r="M627" s="327"/>
      <c r="N627" s="408">
        <f t="shared" si="104"/>
        <v>0</v>
      </c>
      <c r="O627" s="595">
        <f t="shared" si="100"/>
        <v>0</v>
      </c>
      <c r="P627" s="317"/>
      <c r="Q627" s="409"/>
      <c r="R627" s="414"/>
      <c r="S627" s="414"/>
      <c r="T627" s="414"/>
      <c r="U627" s="414"/>
      <c r="V627" s="414"/>
      <c r="W627" s="596"/>
      <c r="X627" s="406">
        <f t="shared" si="99"/>
        <v>0</v>
      </c>
    </row>
    <row r="628" spans="1:24" ht="18.75" thickBot="1">
      <c r="A628" s="336">
        <v>190</v>
      </c>
      <c r="B628" s="169"/>
      <c r="C628" s="170">
        <v>1052</v>
      </c>
      <c r="D628" s="181" t="s">
        <v>88</v>
      </c>
      <c r="E628" s="625"/>
      <c r="F628" s="627"/>
      <c r="G628" s="318"/>
      <c r="H628" s="318"/>
      <c r="I628" s="856">
        <f t="shared" si="101"/>
        <v>0</v>
      </c>
      <c r="J628" s="316">
        <f t="shared" si="98"/>
      </c>
      <c r="K628" s="317"/>
      <c r="L628" s="594"/>
      <c r="M628" s="327"/>
      <c r="N628" s="408">
        <f t="shared" si="104"/>
        <v>0</v>
      </c>
      <c r="O628" s="595">
        <f t="shared" si="100"/>
        <v>0</v>
      </c>
      <c r="P628" s="317"/>
      <c r="Q628" s="409"/>
      <c r="R628" s="414"/>
      <c r="S628" s="414"/>
      <c r="T628" s="414"/>
      <c r="U628" s="414"/>
      <c r="V628" s="414"/>
      <c r="W628" s="596"/>
      <c r="X628" s="406">
        <f t="shared" si="99"/>
        <v>0</v>
      </c>
    </row>
    <row r="629" spans="1:24" ht="32.25" thickBot="1">
      <c r="A629" s="336">
        <v>195</v>
      </c>
      <c r="B629" s="169"/>
      <c r="C629" s="215">
        <v>1053</v>
      </c>
      <c r="D629" s="216" t="s">
        <v>89</v>
      </c>
      <c r="E629" s="625"/>
      <c r="F629" s="627"/>
      <c r="G629" s="318"/>
      <c r="H629" s="318"/>
      <c r="I629" s="856">
        <f t="shared" si="101"/>
        <v>0</v>
      </c>
      <c r="J629" s="316">
        <f t="shared" si="98"/>
      </c>
      <c r="K629" s="317"/>
      <c r="L629" s="594"/>
      <c r="M629" s="327"/>
      <c r="N629" s="408">
        <f t="shared" si="104"/>
        <v>0</v>
      </c>
      <c r="O629" s="595">
        <f t="shared" si="100"/>
        <v>0</v>
      </c>
      <c r="P629" s="317"/>
      <c r="Q629" s="409"/>
      <c r="R629" s="414"/>
      <c r="S629" s="414"/>
      <c r="T629" s="414"/>
      <c r="U629" s="414"/>
      <c r="V629" s="414"/>
      <c r="W629" s="596"/>
      <c r="X629" s="406">
        <f t="shared" si="99"/>
        <v>0</v>
      </c>
    </row>
    <row r="630" spans="1:24" ht="18.75" thickBot="1">
      <c r="A630" s="336">
        <v>200</v>
      </c>
      <c r="B630" s="169"/>
      <c r="C630" s="170">
        <v>1062</v>
      </c>
      <c r="D630" s="172" t="s">
        <v>90</v>
      </c>
      <c r="E630" s="625"/>
      <c r="F630" s="627"/>
      <c r="G630" s="318"/>
      <c r="H630" s="318"/>
      <c r="I630" s="856">
        <f t="shared" si="101"/>
        <v>0</v>
      </c>
      <c r="J630" s="316">
        <f t="shared" si="98"/>
      </c>
      <c r="K630" s="317"/>
      <c r="L630" s="594"/>
      <c r="M630" s="327"/>
      <c r="N630" s="408">
        <f t="shared" si="104"/>
        <v>0</v>
      </c>
      <c r="O630" s="595">
        <f t="shared" si="100"/>
        <v>0</v>
      </c>
      <c r="P630" s="317"/>
      <c r="Q630" s="594"/>
      <c r="R630" s="327"/>
      <c r="S630" s="602">
        <f>+IF(+(L630+M630)&gt;=I630,+M630,+(+I630-L630))</f>
        <v>0</v>
      </c>
      <c r="T630" s="408">
        <f>Q630+R630-S630</f>
        <v>0</v>
      </c>
      <c r="U630" s="327"/>
      <c r="V630" s="327"/>
      <c r="W630" s="328"/>
      <c r="X630" s="406">
        <f t="shared" si="99"/>
        <v>0</v>
      </c>
    </row>
    <row r="631" spans="1:24" ht="18.75" thickBot="1">
      <c r="A631" s="336">
        <v>205</v>
      </c>
      <c r="B631" s="169"/>
      <c r="C631" s="170">
        <v>1063</v>
      </c>
      <c r="D631" s="172" t="s">
        <v>91</v>
      </c>
      <c r="E631" s="625"/>
      <c r="F631" s="627"/>
      <c r="G631" s="318"/>
      <c r="H631" s="318"/>
      <c r="I631" s="856">
        <f t="shared" si="101"/>
        <v>0</v>
      </c>
      <c r="J631" s="316">
        <f t="shared" si="98"/>
      </c>
      <c r="K631" s="317"/>
      <c r="L631" s="594"/>
      <c r="M631" s="327"/>
      <c r="N631" s="408">
        <f t="shared" si="104"/>
        <v>0</v>
      </c>
      <c r="O631" s="595">
        <f t="shared" si="100"/>
        <v>0</v>
      </c>
      <c r="P631" s="317"/>
      <c r="Q631" s="409"/>
      <c r="R631" s="414"/>
      <c r="S631" s="414"/>
      <c r="T631" s="414"/>
      <c r="U631" s="414"/>
      <c r="V631" s="414"/>
      <c r="W631" s="596"/>
      <c r="X631" s="406">
        <f t="shared" si="99"/>
        <v>0</v>
      </c>
    </row>
    <row r="632" spans="1:24" ht="18.75" thickBot="1">
      <c r="A632" s="336">
        <v>210</v>
      </c>
      <c r="B632" s="169"/>
      <c r="C632" s="215">
        <v>1069</v>
      </c>
      <c r="D632" s="217" t="s">
        <v>92</v>
      </c>
      <c r="E632" s="625"/>
      <c r="F632" s="627"/>
      <c r="G632" s="318"/>
      <c r="H632" s="318"/>
      <c r="I632" s="856">
        <f t="shared" si="101"/>
        <v>0</v>
      </c>
      <c r="J632" s="316">
        <f t="shared" si="98"/>
      </c>
      <c r="K632" s="317"/>
      <c r="L632" s="594"/>
      <c r="M632" s="327"/>
      <c r="N632" s="408">
        <f t="shared" si="104"/>
        <v>0</v>
      </c>
      <c r="O632" s="595">
        <f t="shared" si="100"/>
        <v>0</v>
      </c>
      <c r="P632" s="317"/>
      <c r="Q632" s="594"/>
      <c r="R632" s="327"/>
      <c r="S632" s="602">
        <f>+IF(+(L632+M632)&gt;=I632,+M632,+(+I632-L632))</f>
        <v>0</v>
      </c>
      <c r="T632" s="408">
        <f>Q632+R632-S632</f>
        <v>0</v>
      </c>
      <c r="U632" s="327"/>
      <c r="V632" s="327"/>
      <c r="W632" s="328"/>
      <c r="X632" s="406">
        <f t="shared" si="99"/>
        <v>0</v>
      </c>
    </row>
    <row r="633" spans="1:24" ht="30.75" thickBot="1">
      <c r="A633" s="336">
        <v>215</v>
      </c>
      <c r="B633" s="174"/>
      <c r="C633" s="170">
        <v>1091</v>
      </c>
      <c r="D633" s="181" t="s">
        <v>93</v>
      </c>
      <c r="E633" s="625"/>
      <c r="F633" s="627"/>
      <c r="G633" s="318"/>
      <c r="H633" s="318"/>
      <c r="I633" s="856">
        <f t="shared" si="101"/>
        <v>0</v>
      </c>
      <c r="J633" s="316">
        <f t="shared" si="98"/>
      </c>
      <c r="K633" s="317"/>
      <c r="L633" s="594"/>
      <c r="M633" s="327"/>
      <c r="N633" s="408">
        <f t="shared" si="104"/>
        <v>0</v>
      </c>
      <c r="O633" s="595">
        <f t="shared" si="100"/>
        <v>0</v>
      </c>
      <c r="P633" s="317"/>
      <c r="Q633" s="594"/>
      <c r="R633" s="327"/>
      <c r="S633" s="602">
        <f>+IF(+(L633+M633)&gt;=I633,+M633,+(+I633-L633))</f>
        <v>0</v>
      </c>
      <c r="T633" s="408">
        <f>Q633+R633-S633</f>
        <v>0</v>
      </c>
      <c r="U633" s="327"/>
      <c r="V633" s="327"/>
      <c r="W633" s="328"/>
      <c r="X633" s="406">
        <f t="shared" si="99"/>
        <v>0</v>
      </c>
    </row>
    <row r="634" spans="1:24" ht="30.75" thickBot="1">
      <c r="A634" s="335">
        <v>220</v>
      </c>
      <c r="B634" s="169"/>
      <c r="C634" s="170">
        <v>1092</v>
      </c>
      <c r="D634" s="181" t="s">
        <v>94</v>
      </c>
      <c r="E634" s="625"/>
      <c r="F634" s="627"/>
      <c r="G634" s="318"/>
      <c r="H634" s="318"/>
      <c r="I634" s="856">
        <f t="shared" si="101"/>
        <v>0</v>
      </c>
      <c r="J634" s="316">
        <f t="shared" si="98"/>
      </c>
      <c r="K634" s="317"/>
      <c r="L634" s="594"/>
      <c r="M634" s="327"/>
      <c r="N634" s="408">
        <f t="shared" si="104"/>
        <v>0</v>
      </c>
      <c r="O634" s="595">
        <f t="shared" si="100"/>
        <v>0</v>
      </c>
      <c r="P634" s="317"/>
      <c r="Q634" s="409"/>
      <c r="R634" s="414"/>
      <c r="S634" s="414"/>
      <c r="T634" s="414"/>
      <c r="U634" s="414"/>
      <c r="V634" s="414"/>
      <c r="W634" s="596"/>
      <c r="X634" s="406">
        <f t="shared" si="99"/>
        <v>0</v>
      </c>
    </row>
    <row r="635" spans="1:24" ht="30.75" thickBot="1">
      <c r="A635" s="336">
        <v>225</v>
      </c>
      <c r="B635" s="169"/>
      <c r="C635" s="176">
        <v>1098</v>
      </c>
      <c r="D635" s="182" t="s">
        <v>95</v>
      </c>
      <c r="E635" s="625"/>
      <c r="F635" s="627"/>
      <c r="G635" s="318"/>
      <c r="H635" s="318"/>
      <c r="I635" s="856">
        <f t="shared" si="101"/>
        <v>0</v>
      </c>
      <c r="J635" s="316">
        <f t="shared" si="98"/>
      </c>
      <c r="K635" s="317"/>
      <c r="L635" s="594"/>
      <c r="M635" s="327"/>
      <c r="N635" s="408">
        <f t="shared" si="104"/>
        <v>0</v>
      </c>
      <c r="O635" s="595">
        <f t="shared" si="100"/>
        <v>0</v>
      </c>
      <c r="P635" s="317"/>
      <c r="Q635" s="594"/>
      <c r="R635" s="327"/>
      <c r="S635" s="602">
        <f>+IF(+(L635+M635)&gt;=I635,+M635,+(+I635-L635))</f>
        <v>0</v>
      </c>
      <c r="T635" s="408">
        <f>Q635+R635-S635</f>
        <v>0</v>
      </c>
      <c r="U635" s="327"/>
      <c r="V635" s="327"/>
      <c r="W635" s="328"/>
      <c r="X635" s="406">
        <f t="shared" si="99"/>
        <v>0</v>
      </c>
    </row>
    <row r="636" spans="1:24" ht="18.75" thickBot="1">
      <c r="A636" s="336">
        <v>230</v>
      </c>
      <c r="B636" s="173">
        <v>2100</v>
      </c>
      <c r="C636" s="1037" t="s">
        <v>619</v>
      </c>
      <c r="D636" s="1037"/>
      <c r="E636" s="645">
        <f>SUM(E637:E641)</f>
        <v>0</v>
      </c>
      <c r="F636" s="410">
        <f>SUM(F637:F641)</f>
        <v>0</v>
      </c>
      <c r="G636" s="325">
        <f>SUM(G637:G641)</f>
        <v>0</v>
      </c>
      <c r="H636" s="325">
        <f>SUM(H637:H641)</f>
        <v>0</v>
      </c>
      <c r="I636" s="325">
        <f>SUM(I637:I641)</f>
        <v>0</v>
      </c>
      <c r="J636" s="316">
        <f t="shared" si="98"/>
      </c>
      <c r="K636" s="317"/>
      <c r="L636" s="411">
        <f>SUM(L637:L641)</f>
        <v>0</v>
      </c>
      <c r="M636" s="412">
        <f>SUM(M637:M641)</f>
        <v>0</v>
      </c>
      <c r="N636" s="597">
        <f>SUM(N637:N641)</f>
        <v>0</v>
      </c>
      <c r="O636" s="598">
        <f>SUM(O637:O641)</f>
        <v>0</v>
      </c>
      <c r="P636" s="317"/>
      <c r="Q636" s="413"/>
      <c r="R636" s="428"/>
      <c r="S636" s="428"/>
      <c r="T636" s="428"/>
      <c r="U636" s="428"/>
      <c r="V636" s="428"/>
      <c r="W636" s="599"/>
      <c r="X636" s="406">
        <f t="shared" si="99"/>
        <v>0</v>
      </c>
    </row>
    <row r="637" spans="1:24" ht="18.75" thickBot="1">
      <c r="A637" s="336">
        <v>235</v>
      </c>
      <c r="B637" s="169"/>
      <c r="C637" s="180">
        <v>2110</v>
      </c>
      <c r="D637" s="183" t="s">
        <v>96</v>
      </c>
      <c r="E637" s="625"/>
      <c r="F637" s="627"/>
      <c r="G637" s="318"/>
      <c r="H637" s="318"/>
      <c r="I637" s="856">
        <f t="shared" si="101"/>
        <v>0</v>
      </c>
      <c r="J637" s="316">
        <f t="shared" si="98"/>
      </c>
      <c r="K637" s="317"/>
      <c r="L637" s="594"/>
      <c r="M637" s="327"/>
      <c r="N637" s="408">
        <f>I637</f>
        <v>0</v>
      </c>
      <c r="O637" s="595">
        <f t="shared" si="100"/>
        <v>0</v>
      </c>
      <c r="P637" s="317"/>
      <c r="Q637" s="409"/>
      <c r="R637" s="414"/>
      <c r="S637" s="414"/>
      <c r="T637" s="414"/>
      <c r="U637" s="414"/>
      <c r="V637" s="414"/>
      <c r="W637" s="596"/>
      <c r="X637" s="406">
        <f t="shared" si="99"/>
        <v>0</v>
      </c>
    </row>
    <row r="638" spans="1:24" ht="18.75" thickBot="1">
      <c r="A638" s="336">
        <v>240</v>
      </c>
      <c r="B638" s="218"/>
      <c r="C638" s="170">
        <v>2120</v>
      </c>
      <c r="D638" s="205" t="s">
        <v>97</v>
      </c>
      <c r="E638" s="625"/>
      <c r="F638" s="627"/>
      <c r="G638" s="318"/>
      <c r="H638" s="318"/>
      <c r="I638" s="856">
        <f t="shared" si="101"/>
        <v>0</v>
      </c>
      <c r="J638" s="316">
        <f t="shared" si="98"/>
      </c>
      <c r="K638" s="317"/>
      <c r="L638" s="594"/>
      <c r="M638" s="327"/>
      <c r="N638" s="408">
        <f>I638</f>
        <v>0</v>
      </c>
      <c r="O638" s="595">
        <f t="shared" si="100"/>
        <v>0</v>
      </c>
      <c r="P638" s="317"/>
      <c r="Q638" s="409"/>
      <c r="R638" s="414"/>
      <c r="S638" s="414"/>
      <c r="T638" s="414"/>
      <c r="U638" s="414"/>
      <c r="V638" s="414"/>
      <c r="W638" s="596"/>
      <c r="X638" s="406">
        <f t="shared" si="99"/>
        <v>0</v>
      </c>
    </row>
    <row r="639" spans="1:24" ht="18.75" thickBot="1">
      <c r="A639" s="336">
        <v>245</v>
      </c>
      <c r="B639" s="218"/>
      <c r="C639" s="170">
        <v>2125</v>
      </c>
      <c r="D639" s="199" t="s">
        <v>556</v>
      </c>
      <c r="E639" s="625"/>
      <c r="F639" s="627"/>
      <c r="G639" s="318"/>
      <c r="H639" s="318"/>
      <c r="I639" s="856">
        <f t="shared" si="101"/>
        <v>0</v>
      </c>
      <c r="J639" s="316">
        <f t="shared" si="98"/>
      </c>
      <c r="K639" s="317"/>
      <c r="L639" s="594"/>
      <c r="M639" s="327"/>
      <c r="N639" s="408">
        <f>I639</f>
        <v>0</v>
      </c>
      <c r="O639" s="595">
        <f t="shared" si="100"/>
        <v>0</v>
      </c>
      <c r="P639" s="317"/>
      <c r="Q639" s="409"/>
      <c r="R639" s="414"/>
      <c r="S639" s="414"/>
      <c r="T639" s="414"/>
      <c r="U639" s="414"/>
      <c r="V639" s="414"/>
      <c r="W639" s="596"/>
      <c r="X639" s="406">
        <f t="shared" si="99"/>
        <v>0</v>
      </c>
    </row>
    <row r="640" spans="1:24" ht="32.25" thickBot="1">
      <c r="A640" s="335">
        <v>250</v>
      </c>
      <c r="B640" s="177"/>
      <c r="C640" s="176">
        <v>2140</v>
      </c>
      <c r="D640" s="193" t="s">
        <v>99</v>
      </c>
      <c r="E640" s="625"/>
      <c r="F640" s="627"/>
      <c r="G640" s="318"/>
      <c r="H640" s="318"/>
      <c r="I640" s="856">
        <f t="shared" si="101"/>
        <v>0</v>
      </c>
      <c r="J640" s="316">
        <f t="shared" si="98"/>
      </c>
      <c r="K640" s="317"/>
      <c r="L640" s="594"/>
      <c r="M640" s="327"/>
      <c r="N640" s="408">
        <f>I640</f>
        <v>0</v>
      </c>
      <c r="O640" s="595">
        <f t="shared" si="100"/>
        <v>0</v>
      </c>
      <c r="P640" s="317"/>
      <c r="Q640" s="409"/>
      <c r="R640" s="414"/>
      <c r="S640" s="414"/>
      <c r="T640" s="414"/>
      <c r="U640" s="414"/>
      <c r="V640" s="414"/>
      <c r="W640" s="596"/>
      <c r="X640" s="406">
        <f t="shared" si="99"/>
        <v>0</v>
      </c>
    </row>
    <row r="641" spans="1:24" ht="32.25" thickBot="1">
      <c r="A641" s="336">
        <v>255</v>
      </c>
      <c r="B641" s="169"/>
      <c r="C641" s="176">
        <v>2190</v>
      </c>
      <c r="D641" s="193" t="s">
        <v>100</v>
      </c>
      <c r="E641" s="625"/>
      <c r="F641" s="627"/>
      <c r="G641" s="318"/>
      <c r="H641" s="318"/>
      <c r="I641" s="856">
        <f t="shared" si="101"/>
        <v>0</v>
      </c>
      <c r="J641" s="316">
        <f t="shared" si="98"/>
      </c>
      <c r="K641" s="317"/>
      <c r="L641" s="594"/>
      <c r="M641" s="327"/>
      <c r="N641" s="408">
        <f>I641</f>
        <v>0</v>
      </c>
      <c r="O641" s="595">
        <f t="shared" si="100"/>
        <v>0</v>
      </c>
      <c r="P641" s="317"/>
      <c r="Q641" s="409"/>
      <c r="R641" s="414"/>
      <c r="S641" s="414"/>
      <c r="T641" s="414"/>
      <c r="U641" s="414"/>
      <c r="V641" s="414"/>
      <c r="W641" s="596"/>
      <c r="X641" s="406">
        <f t="shared" si="99"/>
        <v>0</v>
      </c>
    </row>
    <row r="642" spans="1:24" ht="18.75" thickBot="1">
      <c r="A642" s="336">
        <v>260</v>
      </c>
      <c r="B642" s="173">
        <v>2200</v>
      </c>
      <c r="C642" s="1037" t="s">
        <v>101</v>
      </c>
      <c r="D642" s="1037"/>
      <c r="E642" s="645">
        <f>SUM(E643:E645)</f>
        <v>0</v>
      </c>
      <c r="F642" s="410">
        <f>SUM(F643:F645)</f>
        <v>0</v>
      </c>
      <c r="G642" s="325">
        <f>SUM(G643:G645)</f>
        <v>0</v>
      </c>
      <c r="H642" s="325">
        <f>SUM(H643:H645)</f>
        <v>0</v>
      </c>
      <c r="I642" s="325">
        <f>SUM(I643:I645)</f>
        <v>0</v>
      </c>
      <c r="J642" s="316">
        <f t="shared" si="98"/>
      </c>
      <c r="K642" s="317"/>
      <c r="L642" s="411">
        <f>SUM(L643:L645)</f>
        <v>0</v>
      </c>
      <c r="M642" s="412">
        <f>SUM(M643:M645)</f>
        <v>0</v>
      </c>
      <c r="N642" s="597">
        <f>SUM(N643:N645)</f>
        <v>0</v>
      </c>
      <c r="O642" s="598">
        <f>SUM(O643:O645)</f>
        <v>0</v>
      </c>
      <c r="P642" s="317"/>
      <c r="Q642" s="413"/>
      <c r="R642" s="428"/>
      <c r="S642" s="428"/>
      <c r="T642" s="428"/>
      <c r="U642" s="428"/>
      <c r="V642" s="428"/>
      <c r="W642" s="599"/>
      <c r="X642" s="406">
        <f t="shared" si="99"/>
        <v>0</v>
      </c>
    </row>
    <row r="643" spans="1:24" ht="18.75" thickBot="1">
      <c r="A643" s="336">
        <v>265</v>
      </c>
      <c r="B643" s="169"/>
      <c r="C643" s="180">
        <v>2220</v>
      </c>
      <c r="D643" s="171" t="s">
        <v>102</v>
      </c>
      <c r="E643" s="625"/>
      <c r="F643" s="627"/>
      <c r="G643" s="318"/>
      <c r="H643" s="318"/>
      <c r="I643" s="856">
        <f aca="true" t="shared" si="107" ref="I643:I649">F643+G643+H643</f>
        <v>0</v>
      </c>
      <c r="J643" s="316">
        <f t="shared" si="98"/>
      </c>
      <c r="K643" s="317"/>
      <c r="L643" s="409"/>
      <c r="M643" s="414"/>
      <c r="N643" s="414"/>
      <c r="O643" s="596"/>
      <c r="P643" s="317"/>
      <c r="Q643" s="409"/>
      <c r="R643" s="414"/>
      <c r="S643" s="414"/>
      <c r="T643" s="414"/>
      <c r="U643" s="414"/>
      <c r="V643" s="414"/>
      <c r="W643" s="596"/>
      <c r="X643" s="406">
        <f t="shared" si="99"/>
        <v>0</v>
      </c>
    </row>
    <row r="644" spans="1:24" ht="18.75" thickBot="1">
      <c r="A644" s="335">
        <v>270</v>
      </c>
      <c r="B644" s="169"/>
      <c r="C644" s="170">
        <v>2221</v>
      </c>
      <c r="D644" s="172" t="s">
        <v>103</v>
      </c>
      <c r="E644" s="625"/>
      <c r="F644" s="627"/>
      <c r="G644" s="318"/>
      <c r="H644" s="318"/>
      <c r="I644" s="856">
        <f t="shared" si="107"/>
        <v>0</v>
      </c>
      <c r="J644" s="316">
        <f t="shared" si="98"/>
      </c>
      <c r="K644" s="317"/>
      <c r="L644" s="594"/>
      <c r="M644" s="327"/>
      <c r="N644" s="408">
        <f aca="true" t="shared" si="108" ref="N644:N649">I644</f>
        <v>0</v>
      </c>
      <c r="O644" s="595">
        <f aca="true" t="shared" si="109" ref="O644:O649">L644+M644-N644</f>
        <v>0</v>
      </c>
      <c r="P644" s="317"/>
      <c r="Q644" s="409"/>
      <c r="R644" s="414"/>
      <c r="S644" s="414"/>
      <c r="T644" s="414"/>
      <c r="U644" s="414"/>
      <c r="V644" s="414"/>
      <c r="W644" s="596"/>
      <c r="X644" s="406">
        <f t="shared" si="99"/>
        <v>0</v>
      </c>
    </row>
    <row r="645" spans="1:24" ht="18.75" thickBot="1">
      <c r="A645" s="335">
        <v>290</v>
      </c>
      <c r="B645" s="169"/>
      <c r="C645" s="176">
        <v>2224</v>
      </c>
      <c r="D645" s="175" t="s">
        <v>104</v>
      </c>
      <c r="E645" s="625"/>
      <c r="F645" s="627"/>
      <c r="G645" s="318"/>
      <c r="H645" s="318"/>
      <c r="I645" s="856">
        <f t="shared" si="107"/>
        <v>0</v>
      </c>
      <c r="J645" s="316">
        <f t="shared" si="98"/>
      </c>
      <c r="K645" s="317"/>
      <c r="L645" s="594"/>
      <c r="M645" s="327"/>
      <c r="N645" s="408">
        <f t="shared" si="108"/>
        <v>0</v>
      </c>
      <c r="O645" s="595">
        <f t="shared" si="109"/>
        <v>0</v>
      </c>
      <c r="P645" s="317"/>
      <c r="Q645" s="409"/>
      <c r="R645" s="414"/>
      <c r="S645" s="414"/>
      <c r="T645" s="414"/>
      <c r="U645" s="414"/>
      <c r="V645" s="414"/>
      <c r="W645" s="596"/>
      <c r="X645" s="406">
        <f t="shared" si="99"/>
        <v>0</v>
      </c>
    </row>
    <row r="646" spans="1:24" ht="18.75" thickBot="1">
      <c r="A646" s="415">
        <v>320</v>
      </c>
      <c r="B646" s="173">
        <v>2500</v>
      </c>
      <c r="C646" s="1037" t="s">
        <v>105</v>
      </c>
      <c r="D646" s="1037"/>
      <c r="E646" s="628"/>
      <c r="F646" s="631"/>
      <c r="G646" s="331"/>
      <c r="H646" s="331"/>
      <c r="I646" s="856">
        <f t="shared" si="107"/>
        <v>0</v>
      </c>
      <c r="J646" s="316">
        <f t="shared" si="98"/>
      </c>
      <c r="K646" s="317"/>
      <c r="L646" s="601"/>
      <c r="M646" s="329"/>
      <c r="N646" s="408">
        <f t="shared" si="108"/>
        <v>0</v>
      </c>
      <c r="O646" s="595">
        <f t="shared" si="109"/>
        <v>0</v>
      </c>
      <c r="P646" s="317"/>
      <c r="Q646" s="413"/>
      <c r="R646" s="428"/>
      <c r="S646" s="414"/>
      <c r="T646" s="414"/>
      <c r="U646" s="428"/>
      <c r="V646" s="414"/>
      <c r="W646" s="596"/>
      <c r="X646" s="406">
        <f t="shared" si="99"/>
        <v>0</v>
      </c>
    </row>
    <row r="647" spans="1:24" ht="18.75" thickBot="1">
      <c r="A647" s="335">
        <v>330</v>
      </c>
      <c r="B647" s="173">
        <v>2600</v>
      </c>
      <c r="C647" s="1048" t="s">
        <v>106</v>
      </c>
      <c r="D647" s="1049"/>
      <c r="E647" s="628"/>
      <c r="F647" s="631"/>
      <c r="G647" s="331"/>
      <c r="H647" s="331"/>
      <c r="I647" s="856">
        <f t="shared" si="107"/>
        <v>0</v>
      </c>
      <c r="J647" s="316">
        <f t="shared" si="98"/>
      </c>
      <c r="K647" s="317"/>
      <c r="L647" s="601"/>
      <c r="M647" s="329"/>
      <c r="N647" s="408">
        <f t="shared" si="108"/>
        <v>0</v>
      </c>
      <c r="O647" s="595">
        <f t="shared" si="109"/>
        <v>0</v>
      </c>
      <c r="P647" s="317"/>
      <c r="Q647" s="413"/>
      <c r="R647" s="428"/>
      <c r="S647" s="414"/>
      <c r="T647" s="414"/>
      <c r="U647" s="428"/>
      <c r="V647" s="414"/>
      <c r="W647" s="596"/>
      <c r="X647" s="406">
        <f t="shared" si="99"/>
        <v>0</v>
      </c>
    </row>
    <row r="648" spans="1:24" ht="18.75" thickBot="1">
      <c r="A648" s="335">
        <v>350</v>
      </c>
      <c r="B648" s="173">
        <v>2700</v>
      </c>
      <c r="C648" s="1050" t="s">
        <v>107</v>
      </c>
      <c r="D648" s="1051"/>
      <c r="E648" s="628"/>
      <c r="F648" s="631"/>
      <c r="G648" s="331"/>
      <c r="H648" s="331"/>
      <c r="I648" s="856">
        <f t="shared" si="107"/>
        <v>0</v>
      </c>
      <c r="J648" s="316">
        <f t="shared" si="98"/>
      </c>
      <c r="K648" s="317"/>
      <c r="L648" s="601"/>
      <c r="M648" s="329"/>
      <c r="N648" s="408">
        <f t="shared" si="108"/>
        <v>0</v>
      </c>
      <c r="O648" s="595">
        <f t="shared" si="109"/>
        <v>0</v>
      </c>
      <c r="P648" s="317"/>
      <c r="Q648" s="413"/>
      <c r="R648" s="428"/>
      <c r="S648" s="414"/>
      <c r="T648" s="414"/>
      <c r="U648" s="428"/>
      <c r="V648" s="414"/>
      <c r="W648" s="596"/>
      <c r="X648" s="406">
        <f t="shared" si="99"/>
        <v>0</v>
      </c>
    </row>
    <row r="649" spans="1:24" ht="18.75" thickBot="1">
      <c r="A649" s="336">
        <v>355</v>
      </c>
      <c r="B649" s="173">
        <v>2800</v>
      </c>
      <c r="C649" s="1026" t="s">
        <v>108</v>
      </c>
      <c r="D649" s="1027"/>
      <c r="E649" s="628"/>
      <c r="F649" s="631"/>
      <c r="G649" s="331"/>
      <c r="H649" s="331"/>
      <c r="I649" s="856">
        <f t="shared" si="107"/>
        <v>0</v>
      </c>
      <c r="J649" s="316">
        <f t="shared" si="98"/>
      </c>
      <c r="K649" s="317"/>
      <c r="L649" s="601"/>
      <c r="M649" s="329"/>
      <c r="N649" s="408">
        <f t="shared" si="108"/>
        <v>0</v>
      </c>
      <c r="O649" s="595">
        <f t="shared" si="109"/>
        <v>0</v>
      </c>
      <c r="P649" s="317"/>
      <c r="Q649" s="413"/>
      <c r="R649" s="428"/>
      <c r="S649" s="414"/>
      <c r="T649" s="414"/>
      <c r="U649" s="428"/>
      <c r="V649" s="414"/>
      <c r="W649" s="596"/>
      <c r="X649" s="406">
        <f t="shared" si="99"/>
        <v>0</v>
      </c>
    </row>
    <row r="650" spans="1:24" ht="18.75" thickBot="1">
      <c r="A650" s="336">
        <v>375</v>
      </c>
      <c r="B650" s="173">
        <v>2900</v>
      </c>
      <c r="C650" s="1037" t="s">
        <v>109</v>
      </c>
      <c r="D650" s="1037"/>
      <c r="E650" s="645">
        <f>SUM(E651:E656)</f>
        <v>0</v>
      </c>
      <c r="F650" s="410">
        <f>SUM(F651:F656)</f>
        <v>0</v>
      </c>
      <c r="G650" s="325">
        <f>SUM(G651:G656)</f>
        <v>0</v>
      </c>
      <c r="H650" s="325">
        <f>SUM(H651:H656)</f>
        <v>0</v>
      </c>
      <c r="I650" s="325">
        <f>SUM(I651:I656)</f>
        <v>0</v>
      </c>
      <c r="J650" s="316">
        <f t="shared" si="98"/>
      </c>
      <c r="K650" s="317"/>
      <c r="L650" s="411">
        <f>SUM(L651:L656)</f>
        <v>0</v>
      </c>
      <c r="M650" s="412">
        <f>SUM(M651:M656)</f>
        <v>0</v>
      </c>
      <c r="N650" s="597">
        <f>SUM(N651:N656)</f>
        <v>0</v>
      </c>
      <c r="O650" s="598">
        <f>SUM(O651:O656)</f>
        <v>0</v>
      </c>
      <c r="P650" s="317"/>
      <c r="Q650" s="413"/>
      <c r="R650" s="428"/>
      <c r="S650" s="428"/>
      <c r="T650" s="428"/>
      <c r="U650" s="428"/>
      <c r="V650" s="428"/>
      <c r="W650" s="599"/>
      <c r="X650" s="406">
        <f t="shared" si="99"/>
        <v>0</v>
      </c>
    </row>
    <row r="651" spans="1:24" ht="32.25" thickBot="1">
      <c r="A651" s="336">
        <v>380</v>
      </c>
      <c r="B651" s="219"/>
      <c r="C651" s="180">
        <v>2920</v>
      </c>
      <c r="D651" s="417" t="s">
        <v>110</v>
      </c>
      <c r="E651" s="625"/>
      <c r="F651" s="627"/>
      <c r="G651" s="318"/>
      <c r="H651" s="318"/>
      <c r="I651" s="856">
        <f aca="true" t="shared" si="110" ref="I651:I656">F651+G651+H651</f>
        <v>0</v>
      </c>
      <c r="J651" s="316">
        <f t="shared" si="98"/>
      </c>
      <c r="K651" s="317"/>
      <c r="L651" s="594"/>
      <c r="M651" s="327"/>
      <c r="N651" s="408">
        <f aca="true" t="shared" si="111" ref="N651:N656">I651</f>
        <v>0</v>
      </c>
      <c r="O651" s="595">
        <f aca="true" t="shared" si="112" ref="O651:O656">L651+M651-N651</f>
        <v>0</v>
      </c>
      <c r="P651" s="317"/>
      <c r="Q651" s="409"/>
      <c r="R651" s="414"/>
      <c r="S651" s="414"/>
      <c r="T651" s="414"/>
      <c r="U651" s="414"/>
      <c r="V651" s="414"/>
      <c r="W651" s="596"/>
      <c r="X651" s="406">
        <f t="shared" si="99"/>
        <v>0</v>
      </c>
    </row>
    <row r="652" spans="1:24" ht="36" customHeight="1" thickBot="1">
      <c r="A652" s="336">
        <v>385</v>
      </c>
      <c r="B652" s="219"/>
      <c r="C652" s="215">
        <v>2969</v>
      </c>
      <c r="D652" s="418" t="s">
        <v>111</v>
      </c>
      <c r="E652" s="625"/>
      <c r="F652" s="627"/>
      <c r="G652" s="318"/>
      <c r="H652" s="318"/>
      <c r="I652" s="856">
        <f t="shared" si="110"/>
        <v>0</v>
      </c>
      <c r="J652" s="316">
        <f t="shared" si="98"/>
      </c>
      <c r="K652" s="317"/>
      <c r="L652" s="594"/>
      <c r="M652" s="327"/>
      <c r="N652" s="408">
        <f t="shared" si="111"/>
        <v>0</v>
      </c>
      <c r="O652" s="595">
        <f t="shared" si="112"/>
        <v>0</v>
      </c>
      <c r="P652" s="317"/>
      <c r="Q652" s="409"/>
      <c r="R652" s="414"/>
      <c r="S652" s="414"/>
      <c r="T652" s="414"/>
      <c r="U652" s="414"/>
      <c r="V652" s="414"/>
      <c r="W652" s="596"/>
      <c r="X652" s="406">
        <f t="shared" si="99"/>
        <v>0</v>
      </c>
    </row>
    <row r="653" spans="1:24" ht="32.25" thickBot="1">
      <c r="A653" s="336">
        <v>390</v>
      </c>
      <c r="B653" s="219"/>
      <c r="C653" s="215">
        <v>2970</v>
      </c>
      <c r="D653" s="418" t="s">
        <v>112</v>
      </c>
      <c r="E653" s="625"/>
      <c r="F653" s="627"/>
      <c r="G653" s="318"/>
      <c r="H653" s="318"/>
      <c r="I653" s="856">
        <f t="shared" si="110"/>
        <v>0</v>
      </c>
      <c r="J653" s="316">
        <f t="shared" si="98"/>
      </c>
      <c r="K653" s="317"/>
      <c r="L653" s="594"/>
      <c r="M653" s="327"/>
      <c r="N653" s="408">
        <f t="shared" si="111"/>
        <v>0</v>
      </c>
      <c r="O653" s="595">
        <f t="shared" si="112"/>
        <v>0</v>
      </c>
      <c r="P653" s="317"/>
      <c r="Q653" s="409"/>
      <c r="R653" s="414"/>
      <c r="S653" s="414"/>
      <c r="T653" s="414"/>
      <c r="U653" s="414"/>
      <c r="V653" s="414"/>
      <c r="W653" s="596"/>
      <c r="X653" s="406">
        <f t="shared" si="99"/>
        <v>0</v>
      </c>
    </row>
    <row r="654" spans="1:24" ht="32.25" thickBot="1">
      <c r="A654" s="336">
        <v>395</v>
      </c>
      <c r="B654" s="219"/>
      <c r="C654" s="212">
        <v>2989</v>
      </c>
      <c r="D654" s="419" t="s">
        <v>113</v>
      </c>
      <c r="E654" s="625"/>
      <c r="F654" s="627"/>
      <c r="G654" s="318"/>
      <c r="H654" s="318"/>
      <c r="I654" s="856">
        <f t="shared" si="110"/>
        <v>0</v>
      </c>
      <c r="J654" s="316">
        <f t="shared" si="98"/>
      </c>
      <c r="K654" s="317"/>
      <c r="L654" s="594"/>
      <c r="M654" s="327"/>
      <c r="N654" s="408">
        <f t="shared" si="111"/>
        <v>0</v>
      </c>
      <c r="O654" s="595">
        <f t="shared" si="112"/>
        <v>0</v>
      </c>
      <c r="P654" s="317"/>
      <c r="Q654" s="409"/>
      <c r="R654" s="414"/>
      <c r="S654" s="414"/>
      <c r="T654" s="414"/>
      <c r="U654" s="414"/>
      <c r="V654" s="414"/>
      <c r="W654" s="596"/>
      <c r="X654" s="406">
        <f t="shared" si="99"/>
        <v>0</v>
      </c>
    </row>
    <row r="655" spans="1:24" ht="18.75" thickBot="1">
      <c r="A655" s="336">
        <v>396</v>
      </c>
      <c r="B655" s="169"/>
      <c r="C655" s="170">
        <v>2991</v>
      </c>
      <c r="D655" s="420" t="s">
        <v>114</v>
      </c>
      <c r="E655" s="625"/>
      <c r="F655" s="627"/>
      <c r="G655" s="318"/>
      <c r="H655" s="318"/>
      <c r="I655" s="856">
        <f t="shared" si="110"/>
        <v>0</v>
      </c>
      <c r="J655" s="316">
        <f t="shared" si="98"/>
      </c>
      <c r="K655" s="317"/>
      <c r="L655" s="594"/>
      <c r="M655" s="327"/>
      <c r="N655" s="408">
        <f t="shared" si="111"/>
        <v>0</v>
      </c>
      <c r="O655" s="595">
        <f t="shared" si="112"/>
        <v>0</v>
      </c>
      <c r="P655" s="317"/>
      <c r="Q655" s="409"/>
      <c r="R655" s="414"/>
      <c r="S655" s="414"/>
      <c r="T655" s="414"/>
      <c r="U655" s="414"/>
      <c r="V655" s="414"/>
      <c r="W655" s="596"/>
      <c r="X655" s="406">
        <f t="shared" si="99"/>
        <v>0</v>
      </c>
    </row>
    <row r="656" spans="1:24" ht="18.75" thickBot="1">
      <c r="A656" s="330">
        <v>397</v>
      </c>
      <c r="B656" s="169"/>
      <c r="C656" s="176">
        <v>2992</v>
      </c>
      <c r="D656" s="193" t="s">
        <v>115</v>
      </c>
      <c r="E656" s="625"/>
      <c r="F656" s="627"/>
      <c r="G656" s="318"/>
      <c r="H656" s="318"/>
      <c r="I656" s="856">
        <f t="shared" si="110"/>
        <v>0</v>
      </c>
      <c r="J656" s="316">
        <f t="shared" si="98"/>
      </c>
      <c r="K656" s="317"/>
      <c r="L656" s="594"/>
      <c r="M656" s="327"/>
      <c r="N656" s="408">
        <f t="shared" si="111"/>
        <v>0</v>
      </c>
      <c r="O656" s="595">
        <f t="shared" si="112"/>
        <v>0</v>
      </c>
      <c r="P656" s="317"/>
      <c r="Q656" s="409"/>
      <c r="R656" s="414"/>
      <c r="S656" s="414"/>
      <c r="T656" s="414"/>
      <c r="U656" s="414"/>
      <c r="V656" s="414"/>
      <c r="W656" s="596"/>
      <c r="X656" s="406">
        <f t="shared" si="99"/>
        <v>0</v>
      </c>
    </row>
    <row r="657" spans="1:24" ht="15.75">
      <c r="A657" s="319">
        <v>398</v>
      </c>
      <c r="B657" s="177"/>
      <c r="C657" s="603"/>
      <c r="D657" s="438" t="s">
        <v>557</v>
      </c>
      <c r="E657" s="322"/>
      <c r="F657" s="322"/>
      <c r="G657" s="322"/>
      <c r="H657" s="322"/>
      <c r="I657" s="323"/>
      <c r="J657" s="316">
        <f t="shared" si="98"/>
      </c>
      <c r="K657" s="317"/>
      <c r="L657" s="424"/>
      <c r="M657" s="425"/>
      <c r="N657" s="425"/>
      <c r="O657" s="426"/>
      <c r="P657" s="317"/>
      <c r="Q657" s="424"/>
      <c r="R657" s="425"/>
      <c r="S657" s="425"/>
      <c r="T657" s="425"/>
      <c r="U657" s="425"/>
      <c r="V657" s="425"/>
      <c r="W657" s="426"/>
      <c r="X657" s="426"/>
    </row>
    <row r="658" spans="1:24" ht="18.75" thickBot="1">
      <c r="A658" s="319">
        <v>399</v>
      </c>
      <c r="B658" s="173">
        <v>3300</v>
      </c>
      <c r="C658" s="1040" t="s">
        <v>117</v>
      </c>
      <c r="D658" s="1040"/>
      <c r="E658" s="645">
        <f>SUM(E659:E664)</f>
        <v>0</v>
      </c>
      <c r="F658" s="410">
        <f>SUM(F659:F664)</f>
        <v>0</v>
      </c>
      <c r="G658" s="325">
        <f>SUM(G659:G664)</f>
        <v>0</v>
      </c>
      <c r="H658" s="325">
        <f>SUM(H659:H664)</f>
        <v>0</v>
      </c>
      <c r="I658" s="325">
        <f>SUM(I659:I664)</f>
        <v>0</v>
      </c>
      <c r="J658" s="316">
        <f t="shared" si="98"/>
      </c>
      <c r="K658" s="317"/>
      <c r="L658" s="413"/>
      <c r="M658" s="428"/>
      <c r="N658" s="428"/>
      <c r="O658" s="599"/>
      <c r="P658" s="317"/>
      <c r="Q658" s="413"/>
      <c r="R658" s="428"/>
      <c r="S658" s="428"/>
      <c r="T658" s="428"/>
      <c r="U658" s="428"/>
      <c r="V658" s="428"/>
      <c r="W658" s="599"/>
      <c r="X658" s="406">
        <f t="shared" si="99"/>
        <v>0</v>
      </c>
    </row>
    <row r="659" spans="1:24" ht="18.75" thickBot="1">
      <c r="A659" s="319">
        <v>400</v>
      </c>
      <c r="B659" s="177"/>
      <c r="C659" s="180">
        <v>3301</v>
      </c>
      <c r="D659" s="646" t="s">
        <v>118</v>
      </c>
      <c r="E659" s="625"/>
      <c r="F659" s="627"/>
      <c r="G659" s="318"/>
      <c r="H659" s="318"/>
      <c r="I659" s="856">
        <f aca="true" t="shared" si="113" ref="I659:I667">F659+G659+H659</f>
        <v>0</v>
      </c>
      <c r="J659" s="316">
        <f t="shared" si="98"/>
      </c>
      <c r="K659" s="317"/>
      <c r="L659" s="409"/>
      <c r="M659" s="414"/>
      <c r="N659" s="414"/>
      <c r="O659" s="596"/>
      <c r="P659" s="317"/>
      <c r="Q659" s="409"/>
      <c r="R659" s="414"/>
      <c r="S659" s="414"/>
      <c r="T659" s="414"/>
      <c r="U659" s="414"/>
      <c r="V659" s="414"/>
      <c r="W659" s="596"/>
      <c r="X659" s="406">
        <f t="shared" si="99"/>
        <v>0</v>
      </c>
    </row>
    <row r="660" spans="1:24" ht="18.75" thickBot="1">
      <c r="A660" s="319">
        <v>401</v>
      </c>
      <c r="B660" s="177"/>
      <c r="C660" s="215">
        <v>3302</v>
      </c>
      <c r="D660" s="647" t="s">
        <v>558</v>
      </c>
      <c r="E660" s="625"/>
      <c r="F660" s="627"/>
      <c r="G660" s="318"/>
      <c r="H660" s="318"/>
      <c r="I660" s="856">
        <f t="shared" si="113"/>
        <v>0</v>
      </c>
      <c r="J660" s="316">
        <f t="shared" si="98"/>
      </c>
      <c r="K660" s="317"/>
      <c r="L660" s="409"/>
      <c r="M660" s="414"/>
      <c r="N660" s="414"/>
      <c r="O660" s="596"/>
      <c r="P660" s="317"/>
      <c r="Q660" s="409"/>
      <c r="R660" s="414"/>
      <c r="S660" s="414"/>
      <c r="T660" s="414"/>
      <c r="U660" s="414"/>
      <c r="V660" s="414"/>
      <c r="W660" s="596"/>
      <c r="X660" s="406">
        <f t="shared" si="99"/>
        <v>0</v>
      </c>
    </row>
    <row r="661" spans="1:24" ht="18.75" thickBot="1">
      <c r="A661" s="319">
        <v>402</v>
      </c>
      <c r="B661" s="177"/>
      <c r="C661" s="215">
        <v>3303</v>
      </c>
      <c r="D661" s="647" t="s">
        <v>120</v>
      </c>
      <c r="E661" s="625"/>
      <c r="F661" s="627"/>
      <c r="G661" s="318"/>
      <c r="H661" s="318"/>
      <c r="I661" s="856">
        <f t="shared" si="113"/>
        <v>0</v>
      </c>
      <c r="J661" s="316">
        <f t="shared" si="98"/>
      </c>
      <c r="K661" s="317"/>
      <c r="L661" s="409"/>
      <c r="M661" s="414"/>
      <c r="N661" s="414"/>
      <c r="O661" s="596"/>
      <c r="P661" s="317"/>
      <c r="Q661" s="409"/>
      <c r="R661" s="414"/>
      <c r="S661" s="414"/>
      <c r="T661" s="414"/>
      <c r="U661" s="414"/>
      <c r="V661" s="414"/>
      <c r="W661" s="596"/>
      <c r="X661" s="406">
        <f t="shared" si="99"/>
        <v>0</v>
      </c>
    </row>
    <row r="662" spans="1:24" ht="18.75" thickBot="1">
      <c r="A662" s="429">
        <v>404</v>
      </c>
      <c r="B662" s="177"/>
      <c r="C662" s="212">
        <v>3304</v>
      </c>
      <c r="D662" s="648" t="s">
        <v>121</v>
      </c>
      <c r="E662" s="625"/>
      <c r="F662" s="627"/>
      <c r="G662" s="318"/>
      <c r="H662" s="318"/>
      <c r="I662" s="856">
        <f t="shared" si="113"/>
        <v>0</v>
      </c>
      <c r="J662" s="316">
        <f t="shared" si="98"/>
      </c>
      <c r="K662" s="317"/>
      <c r="L662" s="409"/>
      <c r="M662" s="414"/>
      <c r="N662" s="414"/>
      <c r="O662" s="596"/>
      <c r="P662" s="317"/>
      <c r="Q662" s="409"/>
      <c r="R662" s="414"/>
      <c r="S662" s="414"/>
      <c r="T662" s="414"/>
      <c r="U662" s="414"/>
      <c r="V662" s="414"/>
      <c r="W662" s="596"/>
      <c r="X662" s="406">
        <f t="shared" si="99"/>
        <v>0</v>
      </c>
    </row>
    <row r="663" spans="1:24" ht="30.75" thickBot="1">
      <c r="A663" s="429">
        <v>404</v>
      </c>
      <c r="B663" s="177"/>
      <c r="C663" s="176">
        <v>3305</v>
      </c>
      <c r="D663" s="649" t="s">
        <v>122</v>
      </c>
      <c r="E663" s="625"/>
      <c r="F663" s="627"/>
      <c r="G663" s="318"/>
      <c r="H663" s="318"/>
      <c r="I663" s="856">
        <f t="shared" si="113"/>
        <v>0</v>
      </c>
      <c r="J663" s="316">
        <f t="shared" si="98"/>
      </c>
      <c r="K663" s="317"/>
      <c r="L663" s="409"/>
      <c r="M663" s="414"/>
      <c r="N663" s="414"/>
      <c r="O663" s="596"/>
      <c r="P663" s="317"/>
      <c r="Q663" s="409"/>
      <c r="R663" s="414"/>
      <c r="S663" s="414"/>
      <c r="T663" s="414"/>
      <c r="U663" s="414"/>
      <c r="V663" s="414"/>
      <c r="W663" s="596"/>
      <c r="X663" s="406">
        <f t="shared" si="99"/>
        <v>0</v>
      </c>
    </row>
    <row r="664" spans="1:24" ht="30.75" thickBot="1">
      <c r="A664" s="335">
        <v>440</v>
      </c>
      <c r="B664" s="177"/>
      <c r="C664" s="176">
        <v>3306</v>
      </c>
      <c r="D664" s="649" t="s">
        <v>123</v>
      </c>
      <c r="E664" s="625"/>
      <c r="F664" s="627"/>
      <c r="G664" s="318"/>
      <c r="H664" s="318"/>
      <c r="I664" s="856">
        <f t="shared" si="113"/>
        <v>0</v>
      </c>
      <c r="J664" s="316">
        <f t="shared" si="98"/>
      </c>
      <c r="K664" s="317"/>
      <c r="L664" s="409"/>
      <c r="M664" s="414"/>
      <c r="N664" s="414"/>
      <c r="O664" s="596"/>
      <c r="P664" s="317"/>
      <c r="Q664" s="409"/>
      <c r="R664" s="414"/>
      <c r="S664" s="414"/>
      <c r="T664" s="414"/>
      <c r="U664" s="414"/>
      <c r="V664" s="414"/>
      <c r="W664" s="596"/>
      <c r="X664" s="406">
        <f t="shared" si="99"/>
        <v>0</v>
      </c>
    </row>
    <row r="665" spans="1:24" ht="18.75" thickBot="1">
      <c r="A665" s="335">
        <v>450</v>
      </c>
      <c r="B665" s="173">
        <v>3900</v>
      </c>
      <c r="C665" s="1040" t="s">
        <v>124</v>
      </c>
      <c r="D665" s="1040"/>
      <c r="E665" s="628"/>
      <c r="F665" s="631"/>
      <c r="G665" s="331"/>
      <c r="H665" s="331"/>
      <c r="I665" s="856">
        <f t="shared" si="113"/>
        <v>0</v>
      </c>
      <c r="J665" s="316">
        <f aca="true" t="shared" si="114" ref="J665:J707">(IF($E665&lt;&gt;0,$J$2,IF($I665&lt;&gt;0,$J$2,"")))</f>
      </c>
      <c r="K665" s="317"/>
      <c r="L665" s="601"/>
      <c r="M665" s="329"/>
      <c r="N665" s="412">
        <f aca="true" t="shared" si="115" ref="N665:N708">I665</f>
        <v>0</v>
      </c>
      <c r="O665" s="595">
        <f>L665+M665-N665</f>
        <v>0</v>
      </c>
      <c r="P665" s="317"/>
      <c r="Q665" s="601"/>
      <c r="R665" s="329"/>
      <c r="S665" s="602">
        <f>+IF(+(L665+M665)&gt;=I665,+M665,+(+I665-L665))</f>
        <v>0</v>
      </c>
      <c r="T665" s="408">
        <f>Q665+R665-S665</f>
        <v>0</v>
      </c>
      <c r="U665" s="329"/>
      <c r="V665" s="329"/>
      <c r="W665" s="328"/>
      <c r="X665" s="406">
        <f t="shared" si="99"/>
        <v>0</v>
      </c>
    </row>
    <row r="666" spans="1:24" ht="18.75" thickBot="1">
      <c r="A666" s="335">
        <v>495</v>
      </c>
      <c r="B666" s="173">
        <v>4000</v>
      </c>
      <c r="C666" s="1046" t="s">
        <v>125</v>
      </c>
      <c r="D666" s="1046"/>
      <c r="E666" s="628"/>
      <c r="F666" s="631"/>
      <c r="G666" s="331"/>
      <c r="H666" s="331"/>
      <c r="I666" s="856">
        <f t="shared" si="113"/>
        <v>0</v>
      </c>
      <c r="J666" s="316">
        <f t="shared" si="114"/>
      </c>
      <c r="K666" s="317"/>
      <c r="L666" s="601"/>
      <c r="M666" s="329"/>
      <c r="N666" s="412">
        <f t="shared" si="115"/>
        <v>0</v>
      </c>
      <c r="O666" s="595">
        <f>L666+M666-N666</f>
        <v>0</v>
      </c>
      <c r="P666" s="317"/>
      <c r="Q666" s="413"/>
      <c r="R666" s="428"/>
      <c r="S666" s="428"/>
      <c r="T666" s="414"/>
      <c r="U666" s="428"/>
      <c r="V666" s="428"/>
      <c r="W666" s="596"/>
      <c r="X666" s="406">
        <f aca="true" t="shared" si="116" ref="X666:X708">T666-U666-V666-W666</f>
        <v>0</v>
      </c>
    </row>
    <row r="667" spans="1:24" ht="18.75" thickBot="1">
      <c r="A667" s="336">
        <v>500</v>
      </c>
      <c r="B667" s="173">
        <v>4100</v>
      </c>
      <c r="C667" s="1040" t="s">
        <v>126</v>
      </c>
      <c r="D667" s="1040"/>
      <c r="E667" s="628"/>
      <c r="F667" s="631"/>
      <c r="G667" s="331"/>
      <c r="H667" s="331"/>
      <c r="I667" s="856">
        <f t="shared" si="113"/>
        <v>0</v>
      </c>
      <c r="J667" s="316">
        <f t="shared" si="114"/>
      </c>
      <c r="K667" s="317"/>
      <c r="L667" s="413"/>
      <c r="M667" s="428"/>
      <c r="N667" s="428"/>
      <c r="O667" s="599"/>
      <c r="P667" s="317"/>
      <c r="Q667" s="413"/>
      <c r="R667" s="428"/>
      <c r="S667" s="428"/>
      <c r="T667" s="428"/>
      <c r="U667" s="428"/>
      <c r="V667" s="428"/>
      <c r="W667" s="599"/>
      <c r="X667" s="406">
        <f t="shared" si="116"/>
        <v>0</v>
      </c>
    </row>
    <row r="668" spans="1:24" ht="18.75" thickBot="1">
      <c r="A668" s="336">
        <v>505</v>
      </c>
      <c r="B668" s="173">
        <v>4200</v>
      </c>
      <c r="C668" s="1037" t="s">
        <v>127</v>
      </c>
      <c r="D668" s="1037"/>
      <c r="E668" s="645">
        <f>SUM(E669:E674)</f>
        <v>0</v>
      </c>
      <c r="F668" s="410">
        <f>SUM(F669:F674)</f>
        <v>0</v>
      </c>
      <c r="G668" s="325">
        <f>SUM(G669:G674)</f>
        <v>0</v>
      </c>
      <c r="H668" s="325">
        <f>SUM(H669:H674)</f>
        <v>0</v>
      </c>
      <c r="I668" s="325">
        <f>SUM(I669:I674)</f>
        <v>0</v>
      </c>
      <c r="J668" s="316">
        <f t="shared" si="114"/>
      </c>
      <c r="K668" s="317"/>
      <c r="L668" s="411">
        <f>SUM(L669:L674)</f>
        <v>0</v>
      </c>
      <c r="M668" s="412">
        <f>SUM(M669:M674)</f>
        <v>0</v>
      </c>
      <c r="N668" s="597">
        <f>SUM(N669:N674)</f>
        <v>0</v>
      </c>
      <c r="O668" s="598">
        <f>SUM(O669:O674)</f>
        <v>0</v>
      </c>
      <c r="P668" s="317"/>
      <c r="Q668" s="411">
        <f aca="true" t="shared" si="117" ref="Q668:W668">SUM(Q669:Q674)</f>
        <v>0</v>
      </c>
      <c r="R668" s="412">
        <f t="shared" si="117"/>
        <v>0</v>
      </c>
      <c r="S668" s="412">
        <f t="shared" si="117"/>
        <v>0</v>
      </c>
      <c r="T668" s="412">
        <f t="shared" si="117"/>
        <v>0</v>
      </c>
      <c r="U668" s="412">
        <f t="shared" si="117"/>
        <v>0</v>
      </c>
      <c r="V668" s="412">
        <f t="shared" si="117"/>
        <v>0</v>
      </c>
      <c r="W668" s="598">
        <f t="shared" si="117"/>
        <v>0</v>
      </c>
      <c r="X668" s="406">
        <f t="shared" si="116"/>
        <v>0</v>
      </c>
    </row>
    <row r="669" spans="1:24" ht="18.75" thickBot="1">
      <c r="A669" s="336">
        <v>510</v>
      </c>
      <c r="B669" s="220"/>
      <c r="C669" s="180">
        <v>4201</v>
      </c>
      <c r="D669" s="171" t="s">
        <v>128</v>
      </c>
      <c r="E669" s="625"/>
      <c r="F669" s="627"/>
      <c r="G669" s="318"/>
      <c r="H669" s="318"/>
      <c r="I669" s="856">
        <f aca="true" t="shared" si="118" ref="I669:I674">F669+G669+H669</f>
        <v>0</v>
      </c>
      <c r="J669" s="316">
        <f t="shared" si="114"/>
      </c>
      <c r="K669" s="317"/>
      <c r="L669" s="594"/>
      <c r="M669" s="327"/>
      <c r="N669" s="408">
        <f t="shared" si="115"/>
        <v>0</v>
      </c>
      <c r="O669" s="595">
        <f aca="true" t="shared" si="119" ref="O669:O674">L669+M669-N669</f>
        <v>0</v>
      </c>
      <c r="P669" s="317"/>
      <c r="Q669" s="594"/>
      <c r="R669" s="327"/>
      <c r="S669" s="602">
        <f aca="true" t="shared" si="120" ref="S669:S674">+IF(+(L669+M669)&gt;=I669,+M669,+(+I669-L669))</f>
        <v>0</v>
      </c>
      <c r="T669" s="408">
        <f aca="true" t="shared" si="121" ref="T669:T674">Q669+R669-S669</f>
        <v>0</v>
      </c>
      <c r="U669" s="327"/>
      <c r="V669" s="327"/>
      <c r="W669" s="328"/>
      <c r="X669" s="406">
        <f t="shared" si="116"/>
        <v>0</v>
      </c>
    </row>
    <row r="670" spans="1:24" ht="18.75" thickBot="1">
      <c r="A670" s="336">
        <v>515</v>
      </c>
      <c r="B670" s="220"/>
      <c r="C670" s="170">
        <v>4202</v>
      </c>
      <c r="D670" s="172" t="s">
        <v>129</v>
      </c>
      <c r="E670" s="625"/>
      <c r="F670" s="627"/>
      <c r="G670" s="318"/>
      <c r="H670" s="318"/>
      <c r="I670" s="856">
        <f t="shared" si="118"/>
        <v>0</v>
      </c>
      <c r="J670" s="316">
        <f t="shared" si="114"/>
      </c>
      <c r="K670" s="317"/>
      <c r="L670" s="594"/>
      <c r="M670" s="327"/>
      <c r="N670" s="408">
        <f t="shared" si="115"/>
        <v>0</v>
      </c>
      <c r="O670" s="595">
        <f t="shared" si="119"/>
        <v>0</v>
      </c>
      <c r="P670" s="317"/>
      <c r="Q670" s="594"/>
      <c r="R670" s="327"/>
      <c r="S670" s="602">
        <f t="shared" si="120"/>
        <v>0</v>
      </c>
      <c r="T670" s="408">
        <f t="shared" si="121"/>
        <v>0</v>
      </c>
      <c r="U670" s="327"/>
      <c r="V670" s="327"/>
      <c r="W670" s="328"/>
      <c r="X670" s="406">
        <f t="shared" si="116"/>
        <v>0</v>
      </c>
    </row>
    <row r="671" spans="1:24" ht="18.75" thickBot="1">
      <c r="A671" s="336">
        <v>520</v>
      </c>
      <c r="B671" s="220"/>
      <c r="C671" s="170">
        <v>4214</v>
      </c>
      <c r="D671" s="172" t="s">
        <v>130</v>
      </c>
      <c r="E671" s="625"/>
      <c r="F671" s="627"/>
      <c r="G671" s="318"/>
      <c r="H671" s="318"/>
      <c r="I671" s="856">
        <f t="shared" si="118"/>
        <v>0</v>
      </c>
      <c r="J671" s="316">
        <f t="shared" si="114"/>
      </c>
      <c r="K671" s="317"/>
      <c r="L671" s="594"/>
      <c r="M671" s="327"/>
      <c r="N671" s="408">
        <f t="shared" si="115"/>
        <v>0</v>
      </c>
      <c r="O671" s="595">
        <f t="shared" si="119"/>
        <v>0</v>
      </c>
      <c r="P671" s="317"/>
      <c r="Q671" s="594"/>
      <c r="R671" s="327"/>
      <c r="S671" s="602">
        <f t="shared" si="120"/>
        <v>0</v>
      </c>
      <c r="T671" s="408">
        <f t="shared" si="121"/>
        <v>0</v>
      </c>
      <c r="U671" s="327"/>
      <c r="V671" s="327"/>
      <c r="W671" s="328"/>
      <c r="X671" s="406">
        <f t="shared" si="116"/>
        <v>0</v>
      </c>
    </row>
    <row r="672" spans="1:24" ht="32.25" thickBot="1">
      <c r="A672" s="336">
        <v>525</v>
      </c>
      <c r="B672" s="220"/>
      <c r="C672" s="170">
        <v>4217</v>
      </c>
      <c r="D672" s="172" t="s">
        <v>131</v>
      </c>
      <c r="E672" s="625"/>
      <c r="F672" s="627"/>
      <c r="G672" s="318"/>
      <c r="H672" s="318"/>
      <c r="I672" s="856">
        <f t="shared" si="118"/>
        <v>0</v>
      </c>
      <c r="J672" s="316">
        <f t="shared" si="114"/>
      </c>
      <c r="K672" s="317"/>
      <c r="L672" s="594"/>
      <c r="M672" s="327"/>
      <c r="N672" s="408">
        <f t="shared" si="115"/>
        <v>0</v>
      </c>
      <c r="O672" s="595">
        <f t="shared" si="119"/>
        <v>0</v>
      </c>
      <c r="P672" s="317"/>
      <c r="Q672" s="594"/>
      <c r="R672" s="327"/>
      <c r="S672" s="602">
        <f t="shared" si="120"/>
        <v>0</v>
      </c>
      <c r="T672" s="408">
        <f t="shared" si="121"/>
        <v>0</v>
      </c>
      <c r="U672" s="327"/>
      <c r="V672" s="327"/>
      <c r="W672" s="328"/>
      <c r="X672" s="406">
        <f t="shared" si="116"/>
        <v>0</v>
      </c>
    </row>
    <row r="673" spans="1:24" ht="32.25" thickBot="1">
      <c r="A673" s="335">
        <v>635</v>
      </c>
      <c r="B673" s="220"/>
      <c r="C673" s="170">
        <v>4218</v>
      </c>
      <c r="D673" s="181" t="s">
        <v>132</v>
      </c>
      <c r="E673" s="625"/>
      <c r="F673" s="627"/>
      <c r="G673" s="318"/>
      <c r="H673" s="318"/>
      <c r="I673" s="856">
        <f t="shared" si="118"/>
        <v>0</v>
      </c>
      <c r="J673" s="316">
        <f t="shared" si="114"/>
      </c>
      <c r="K673" s="317"/>
      <c r="L673" s="594"/>
      <c r="M673" s="327"/>
      <c r="N673" s="408">
        <f t="shared" si="115"/>
        <v>0</v>
      </c>
      <c r="O673" s="595">
        <f t="shared" si="119"/>
        <v>0</v>
      </c>
      <c r="P673" s="317"/>
      <c r="Q673" s="594"/>
      <c r="R673" s="327"/>
      <c r="S673" s="602">
        <f t="shared" si="120"/>
        <v>0</v>
      </c>
      <c r="T673" s="408">
        <f t="shared" si="121"/>
        <v>0</v>
      </c>
      <c r="U673" s="327"/>
      <c r="V673" s="327"/>
      <c r="W673" s="328"/>
      <c r="X673" s="406">
        <f t="shared" si="116"/>
        <v>0</v>
      </c>
    </row>
    <row r="674" spans="1:24" ht="18.75" thickBot="1">
      <c r="A674" s="336">
        <v>640</v>
      </c>
      <c r="B674" s="220"/>
      <c r="C674" s="170">
        <v>4219</v>
      </c>
      <c r="D674" s="199" t="s">
        <v>133</v>
      </c>
      <c r="E674" s="625"/>
      <c r="F674" s="627"/>
      <c r="G674" s="318"/>
      <c r="H674" s="318"/>
      <c r="I674" s="856">
        <f t="shared" si="118"/>
        <v>0</v>
      </c>
      <c r="J674" s="316">
        <f t="shared" si="114"/>
      </c>
      <c r="K674" s="317"/>
      <c r="L674" s="594"/>
      <c r="M674" s="327"/>
      <c r="N674" s="408">
        <f t="shared" si="115"/>
        <v>0</v>
      </c>
      <c r="O674" s="595">
        <f t="shared" si="119"/>
        <v>0</v>
      </c>
      <c r="P674" s="317"/>
      <c r="Q674" s="594"/>
      <c r="R674" s="327"/>
      <c r="S674" s="602">
        <f t="shared" si="120"/>
        <v>0</v>
      </c>
      <c r="T674" s="408">
        <f t="shared" si="121"/>
        <v>0</v>
      </c>
      <c r="U674" s="327"/>
      <c r="V674" s="327"/>
      <c r="W674" s="328"/>
      <c r="X674" s="406">
        <f t="shared" si="116"/>
        <v>0</v>
      </c>
    </row>
    <row r="675" spans="1:24" ht="18.75" thickBot="1">
      <c r="A675" s="336">
        <v>645</v>
      </c>
      <c r="B675" s="173">
        <v>4300</v>
      </c>
      <c r="C675" s="1037" t="s">
        <v>134</v>
      </c>
      <c r="D675" s="1037"/>
      <c r="E675" s="645">
        <f>SUM(E676:E678)</f>
        <v>0</v>
      </c>
      <c r="F675" s="410">
        <f>SUM(F676:F678)</f>
        <v>0</v>
      </c>
      <c r="G675" s="325">
        <f>SUM(G676:G678)</f>
        <v>0</v>
      </c>
      <c r="H675" s="325">
        <f>SUM(H676:H678)</f>
        <v>0</v>
      </c>
      <c r="I675" s="325">
        <f>SUM(I676:I678)</f>
        <v>0</v>
      </c>
      <c r="J675" s="316">
        <f t="shared" si="114"/>
      </c>
      <c r="K675" s="317"/>
      <c r="L675" s="411">
        <f>SUM(L676:L678)</f>
        <v>0</v>
      </c>
      <c r="M675" s="412">
        <f>SUM(M676:M678)</f>
        <v>0</v>
      </c>
      <c r="N675" s="597">
        <f>SUM(N676:N678)</f>
        <v>0</v>
      </c>
      <c r="O675" s="598">
        <f>SUM(O676:O678)</f>
        <v>0</v>
      </c>
      <c r="P675" s="317"/>
      <c r="Q675" s="411">
        <f aca="true" t="shared" si="122" ref="Q675:W675">SUM(Q676:Q678)</f>
        <v>0</v>
      </c>
      <c r="R675" s="412">
        <f t="shared" si="122"/>
        <v>0</v>
      </c>
      <c r="S675" s="412">
        <f t="shared" si="122"/>
        <v>0</v>
      </c>
      <c r="T675" s="412">
        <f t="shared" si="122"/>
        <v>0</v>
      </c>
      <c r="U675" s="412">
        <f t="shared" si="122"/>
        <v>0</v>
      </c>
      <c r="V675" s="412">
        <f t="shared" si="122"/>
        <v>0</v>
      </c>
      <c r="W675" s="598">
        <f t="shared" si="122"/>
        <v>0</v>
      </c>
      <c r="X675" s="406">
        <f t="shared" si="116"/>
        <v>0</v>
      </c>
    </row>
    <row r="676" spans="1:24" ht="18.75" thickBot="1">
      <c r="A676" s="336">
        <v>650</v>
      </c>
      <c r="B676" s="220"/>
      <c r="C676" s="180">
        <v>4301</v>
      </c>
      <c r="D676" s="209" t="s">
        <v>135</v>
      </c>
      <c r="E676" s="625"/>
      <c r="F676" s="627"/>
      <c r="G676" s="318"/>
      <c r="H676" s="318"/>
      <c r="I676" s="856">
        <f aca="true" t="shared" si="123" ref="I676:I681">F676+G676+H676</f>
        <v>0</v>
      </c>
      <c r="J676" s="316">
        <f t="shared" si="114"/>
      </c>
      <c r="K676" s="317"/>
      <c r="L676" s="594"/>
      <c r="M676" s="327"/>
      <c r="N676" s="408">
        <f t="shared" si="115"/>
        <v>0</v>
      </c>
      <c r="O676" s="595">
        <f aca="true" t="shared" si="124" ref="O676:O681">L676+M676-N676</f>
        <v>0</v>
      </c>
      <c r="P676" s="317"/>
      <c r="Q676" s="594"/>
      <c r="R676" s="327"/>
      <c r="S676" s="602">
        <f aca="true" t="shared" si="125" ref="S676:S681">+IF(+(L676+M676)&gt;=I676,+M676,+(+I676-L676))</f>
        <v>0</v>
      </c>
      <c r="T676" s="408">
        <f aca="true" t="shared" si="126" ref="T676:T681">Q676+R676-S676</f>
        <v>0</v>
      </c>
      <c r="U676" s="327"/>
      <c r="V676" s="327"/>
      <c r="W676" s="328"/>
      <c r="X676" s="406">
        <f t="shared" si="116"/>
        <v>0</v>
      </c>
    </row>
    <row r="677" spans="1:24" ht="18.75" thickBot="1">
      <c r="A677" s="335">
        <v>655</v>
      </c>
      <c r="B677" s="220"/>
      <c r="C677" s="170">
        <v>4302</v>
      </c>
      <c r="D677" s="172" t="s">
        <v>559</v>
      </c>
      <c r="E677" s="625"/>
      <c r="F677" s="627"/>
      <c r="G677" s="318"/>
      <c r="H677" s="318"/>
      <c r="I677" s="856">
        <f t="shared" si="123"/>
        <v>0</v>
      </c>
      <c r="J677" s="316">
        <f t="shared" si="114"/>
      </c>
      <c r="K677" s="317"/>
      <c r="L677" s="594"/>
      <c r="M677" s="327"/>
      <c r="N677" s="408">
        <f t="shared" si="115"/>
        <v>0</v>
      </c>
      <c r="O677" s="595">
        <f t="shared" si="124"/>
        <v>0</v>
      </c>
      <c r="P677" s="317"/>
      <c r="Q677" s="594"/>
      <c r="R677" s="327"/>
      <c r="S677" s="602">
        <f t="shared" si="125"/>
        <v>0</v>
      </c>
      <c r="T677" s="408">
        <f t="shared" si="126"/>
        <v>0</v>
      </c>
      <c r="U677" s="327"/>
      <c r="V677" s="327"/>
      <c r="W677" s="328"/>
      <c r="X677" s="406">
        <f t="shared" si="116"/>
        <v>0</v>
      </c>
    </row>
    <row r="678" spans="1:24" ht="18.75" thickBot="1">
      <c r="A678" s="335">
        <v>665</v>
      </c>
      <c r="B678" s="220"/>
      <c r="C678" s="176">
        <v>4309</v>
      </c>
      <c r="D678" s="184" t="s">
        <v>137</v>
      </c>
      <c r="E678" s="625"/>
      <c r="F678" s="627"/>
      <c r="G678" s="318"/>
      <c r="H678" s="318"/>
      <c r="I678" s="856">
        <f t="shared" si="123"/>
        <v>0</v>
      </c>
      <c r="J678" s="316">
        <f t="shared" si="114"/>
      </c>
      <c r="K678" s="317"/>
      <c r="L678" s="594"/>
      <c r="M678" s="327"/>
      <c r="N678" s="408">
        <f t="shared" si="115"/>
        <v>0</v>
      </c>
      <c r="O678" s="595">
        <f t="shared" si="124"/>
        <v>0</v>
      </c>
      <c r="P678" s="317"/>
      <c r="Q678" s="594"/>
      <c r="R678" s="327"/>
      <c r="S678" s="602">
        <f t="shared" si="125"/>
        <v>0</v>
      </c>
      <c r="T678" s="408">
        <f t="shared" si="126"/>
        <v>0</v>
      </c>
      <c r="U678" s="327"/>
      <c r="V678" s="327"/>
      <c r="W678" s="328"/>
      <c r="X678" s="406">
        <f t="shared" si="116"/>
        <v>0</v>
      </c>
    </row>
    <row r="679" spans="1:24" ht="18.75" thickBot="1">
      <c r="A679" s="335">
        <v>675</v>
      </c>
      <c r="B679" s="173">
        <v>4400</v>
      </c>
      <c r="C679" s="1046" t="s">
        <v>138</v>
      </c>
      <c r="D679" s="1046"/>
      <c r="E679" s="628"/>
      <c r="F679" s="631"/>
      <c r="G679" s="331"/>
      <c r="H679" s="331"/>
      <c r="I679" s="856">
        <f t="shared" si="123"/>
        <v>0</v>
      </c>
      <c r="J679" s="316">
        <f t="shared" si="114"/>
      </c>
      <c r="K679" s="317"/>
      <c r="L679" s="601"/>
      <c r="M679" s="329"/>
      <c r="N679" s="412">
        <f t="shared" si="115"/>
        <v>0</v>
      </c>
      <c r="O679" s="595">
        <f t="shared" si="124"/>
        <v>0</v>
      </c>
      <c r="P679" s="317"/>
      <c r="Q679" s="601"/>
      <c r="R679" s="329"/>
      <c r="S679" s="602">
        <f t="shared" si="125"/>
        <v>0</v>
      </c>
      <c r="T679" s="408">
        <f t="shared" si="126"/>
        <v>0</v>
      </c>
      <c r="U679" s="329"/>
      <c r="V679" s="329"/>
      <c r="W679" s="328"/>
      <c r="X679" s="406">
        <f t="shared" si="116"/>
        <v>0</v>
      </c>
    </row>
    <row r="680" spans="1:24" ht="18.75" thickBot="1">
      <c r="A680" s="335">
        <v>685</v>
      </c>
      <c r="B680" s="173">
        <v>4500</v>
      </c>
      <c r="C680" s="1047" t="s">
        <v>504</v>
      </c>
      <c r="D680" s="1047"/>
      <c r="E680" s="628"/>
      <c r="F680" s="631"/>
      <c r="G680" s="331"/>
      <c r="H680" s="331"/>
      <c r="I680" s="856">
        <f t="shared" si="123"/>
        <v>0</v>
      </c>
      <c r="J680" s="316">
        <f t="shared" si="114"/>
      </c>
      <c r="K680" s="317"/>
      <c r="L680" s="601"/>
      <c r="M680" s="329"/>
      <c r="N680" s="412">
        <f t="shared" si="115"/>
        <v>0</v>
      </c>
      <c r="O680" s="595">
        <f t="shared" si="124"/>
        <v>0</v>
      </c>
      <c r="P680" s="317"/>
      <c r="Q680" s="601"/>
      <c r="R680" s="329"/>
      <c r="S680" s="602">
        <f t="shared" si="125"/>
        <v>0</v>
      </c>
      <c r="T680" s="408">
        <f t="shared" si="126"/>
        <v>0</v>
      </c>
      <c r="U680" s="329"/>
      <c r="V680" s="329"/>
      <c r="W680" s="328"/>
      <c r="X680" s="406">
        <f t="shared" si="116"/>
        <v>0</v>
      </c>
    </row>
    <row r="681" spans="1:24" ht="18.75" thickBot="1">
      <c r="A681" s="336">
        <v>690</v>
      </c>
      <c r="B681" s="173">
        <v>4600</v>
      </c>
      <c r="C681" s="1043" t="s">
        <v>139</v>
      </c>
      <c r="D681" s="1044"/>
      <c r="E681" s="628"/>
      <c r="F681" s="631"/>
      <c r="G681" s="331"/>
      <c r="H681" s="331"/>
      <c r="I681" s="856">
        <f t="shared" si="123"/>
        <v>0</v>
      </c>
      <c r="J681" s="316">
        <f t="shared" si="114"/>
      </c>
      <c r="K681" s="317"/>
      <c r="L681" s="601"/>
      <c r="M681" s="329"/>
      <c r="N681" s="412">
        <f t="shared" si="115"/>
        <v>0</v>
      </c>
      <c r="O681" s="595">
        <f t="shared" si="124"/>
        <v>0</v>
      </c>
      <c r="P681" s="317"/>
      <c r="Q681" s="601"/>
      <c r="R681" s="329"/>
      <c r="S681" s="602">
        <f t="shared" si="125"/>
        <v>0</v>
      </c>
      <c r="T681" s="408">
        <f t="shared" si="126"/>
        <v>0</v>
      </c>
      <c r="U681" s="329"/>
      <c r="V681" s="329"/>
      <c r="W681" s="328"/>
      <c r="X681" s="406">
        <f t="shared" si="116"/>
        <v>0</v>
      </c>
    </row>
    <row r="682" spans="1:24" ht="18.75" thickBot="1">
      <c r="A682" s="336">
        <v>695</v>
      </c>
      <c r="B682" s="173">
        <v>4900</v>
      </c>
      <c r="C682" s="1040" t="s">
        <v>140</v>
      </c>
      <c r="D682" s="1040"/>
      <c r="E682" s="645">
        <f>+E683+E684</f>
        <v>0</v>
      </c>
      <c r="F682" s="410">
        <f>+F683+F684</f>
        <v>0</v>
      </c>
      <c r="G682" s="325">
        <f>+G683+G684</f>
        <v>0</v>
      </c>
      <c r="H682" s="325">
        <f>+H683+H684</f>
        <v>0</v>
      </c>
      <c r="I682" s="325">
        <f>+I683+I684</f>
        <v>0</v>
      </c>
      <c r="J682" s="316">
        <f t="shared" si="114"/>
      </c>
      <c r="K682" s="317"/>
      <c r="L682" s="413"/>
      <c r="M682" s="428"/>
      <c r="N682" s="428"/>
      <c r="O682" s="599"/>
      <c r="P682" s="317"/>
      <c r="Q682" s="413"/>
      <c r="R682" s="428"/>
      <c r="S682" s="428"/>
      <c r="T682" s="428"/>
      <c r="U682" s="428"/>
      <c r="V682" s="428"/>
      <c r="W682" s="599"/>
      <c r="X682" s="406">
        <f t="shared" si="116"/>
        <v>0</v>
      </c>
    </row>
    <row r="683" spans="1:24" ht="18.75" thickBot="1">
      <c r="A683" s="335">
        <v>700</v>
      </c>
      <c r="B683" s="220"/>
      <c r="C683" s="180">
        <v>4901</v>
      </c>
      <c r="D683" s="221" t="s">
        <v>141</v>
      </c>
      <c r="E683" s="625"/>
      <c r="F683" s="627"/>
      <c r="G683" s="318"/>
      <c r="H683" s="318"/>
      <c r="I683" s="856">
        <f>F683+G683+H683</f>
        <v>0</v>
      </c>
      <c r="J683" s="316">
        <f t="shared" si="114"/>
      </c>
      <c r="K683" s="317"/>
      <c r="L683" s="409"/>
      <c r="M683" s="414"/>
      <c r="N683" s="414"/>
      <c r="O683" s="596"/>
      <c r="P683" s="317"/>
      <c r="Q683" s="409"/>
      <c r="R683" s="414"/>
      <c r="S683" s="414"/>
      <c r="T683" s="414"/>
      <c r="U683" s="414"/>
      <c r="V683" s="414"/>
      <c r="W683" s="596"/>
      <c r="X683" s="406">
        <f t="shared" si="116"/>
        <v>0</v>
      </c>
    </row>
    <row r="684" spans="1:24" ht="18.75" thickBot="1">
      <c r="A684" s="335">
        <v>710</v>
      </c>
      <c r="B684" s="220"/>
      <c r="C684" s="176">
        <v>4902</v>
      </c>
      <c r="D684" s="184" t="s">
        <v>142</v>
      </c>
      <c r="E684" s="625"/>
      <c r="F684" s="627"/>
      <c r="G684" s="318"/>
      <c r="H684" s="318"/>
      <c r="I684" s="856">
        <f>F684+G684+H684</f>
        <v>0</v>
      </c>
      <c r="J684" s="316">
        <f t="shared" si="114"/>
      </c>
      <c r="K684" s="317"/>
      <c r="L684" s="409"/>
      <c r="M684" s="414"/>
      <c r="N684" s="414"/>
      <c r="O684" s="596"/>
      <c r="P684" s="317"/>
      <c r="Q684" s="409"/>
      <c r="R684" s="414"/>
      <c r="S684" s="414"/>
      <c r="T684" s="414"/>
      <c r="U684" s="414"/>
      <c r="V684" s="414"/>
      <c r="W684" s="596"/>
      <c r="X684" s="406">
        <f t="shared" si="116"/>
        <v>0</v>
      </c>
    </row>
    <row r="685" spans="1:24" ht="18.75" thickBot="1">
      <c r="A685" s="336">
        <v>715</v>
      </c>
      <c r="B685" s="222">
        <v>5100</v>
      </c>
      <c r="C685" s="1039" t="s">
        <v>143</v>
      </c>
      <c r="D685" s="1039"/>
      <c r="E685" s="676"/>
      <c r="F685" s="673"/>
      <c r="G685" s="604"/>
      <c r="H685" s="604"/>
      <c r="I685" s="856">
        <f>F685+G685+H685</f>
        <v>0</v>
      </c>
      <c r="J685" s="316">
        <f t="shared" si="114"/>
      </c>
      <c r="K685" s="317"/>
      <c r="L685" s="605"/>
      <c r="M685" s="606"/>
      <c r="N685" s="431">
        <f t="shared" si="115"/>
        <v>0</v>
      </c>
      <c r="O685" s="595">
        <f>L685+M685-N685</f>
        <v>0</v>
      </c>
      <c r="P685" s="317"/>
      <c r="Q685" s="605"/>
      <c r="R685" s="606"/>
      <c r="S685" s="602">
        <f>+IF(+(L685+M685)&gt;=I685,+M685,+(+I685-L685))</f>
        <v>0</v>
      </c>
      <c r="T685" s="408">
        <f>Q685+R685-S685</f>
        <v>0</v>
      </c>
      <c r="U685" s="606"/>
      <c r="V685" s="606"/>
      <c r="W685" s="328"/>
      <c r="X685" s="406">
        <f t="shared" si="116"/>
        <v>0</v>
      </c>
    </row>
    <row r="686" spans="1:24" ht="18.75" thickBot="1">
      <c r="A686" s="336">
        <v>720</v>
      </c>
      <c r="B686" s="222">
        <v>5200</v>
      </c>
      <c r="C686" s="1045" t="s">
        <v>144</v>
      </c>
      <c r="D686" s="1045"/>
      <c r="E686" s="1017">
        <f>SUM(E687:E693)</f>
        <v>0</v>
      </c>
      <c r="F686" s="674">
        <f>SUM(F687:F693)</f>
        <v>0</v>
      </c>
      <c r="G686" s="607">
        <f>SUM(G687:G693)</f>
        <v>0</v>
      </c>
      <c r="H686" s="607">
        <f>SUM(H687:H693)</f>
        <v>0</v>
      </c>
      <c r="I686" s="607">
        <f>SUM(I687:I693)</f>
        <v>0</v>
      </c>
      <c r="J686" s="316">
        <f t="shared" si="114"/>
      </c>
      <c r="K686" s="317"/>
      <c r="L686" s="430">
        <f>SUM(L687:L693)</f>
        <v>0</v>
      </c>
      <c r="M686" s="431">
        <f>SUM(M687:M693)</f>
        <v>0</v>
      </c>
      <c r="N686" s="608">
        <f>SUM(N687:N693)</f>
        <v>0</v>
      </c>
      <c r="O686" s="609">
        <f>SUM(O687:O693)</f>
        <v>0</v>
      </c>
      <c r="P686" s="317"/>
      <c r="Q686" s="430">
        <f aca="true" t="shared" si="127" ref="Q686:W686">SUM(Q687:Q693)</f>
        <v>0</v>
      </c>
      <c r="R686" s="431">
        <f t="shared" si="127"/>
        <v>0</v>
      </c>
      <c r="S686" s="431">
        <f t="shared" si="127"/>
        <v>0</v>
      </c>
      <c r="T686" s="431">
        <f t="shared" si="127"/>
        <v>0</v>
      </c>
      <c r="U686" s="431">
        <f t="shared" si="127"/>
        <v>0</v>
      </c>
      <c r="V686" s="431">
        <f t="shared" si="127"/>
        <v>0</v>
      </c>
      <c r="W686" s="609">
        <f t="shared" si="127"/>
        <v>0</v>
      </c>
      <c r="X686" s="406">
        <f t="shared" si="116"/>
        <v>0</v>
      </c>
    </row>
    <row r="687" spans="1:24" ht="18.75" thickBot="1">
      <c r="A687" s="336">
        <v>725</v>
      </c>
      <c r="B687" s="223"/>
      <c r="C687" s="224">
        <v>5201</v>
      </c>
      <c r="D687" s="225" t="s">
        <v>145</v>
      </c>
      <c r="E687" s="677"/>
      <c r="F687" s="675"/>
      <c r="G687" s="610"/>
      <c r="H687" s="610"/>
      <c r="I687" s="856">
        <f aca="true" t="shared" si="128" ref="I687:I693">F687+G687+H687</f>
        <v>0</v>
      </c>
      <c r="J687" s="316">
        <f t="shared" si="114"/>
      </c>
      <c r="K687" s="317"/>
      <c r="L687" s="611"/>
      <c r="M687" s="612"/>
      <c r="N687" s="434">
        <f t="shared" si="115"/>
        <v>0</v>
      </c>
      <c r="O687" s="595">
        <f aca="true" t="shared" si="129" ref="O687:O693">L687+M687-N687</f>
        <v>0</v>
      </c>
      <c r="P687" s="317"/>
      <c r="Q687" s="611"/>
      <c r="R687" s="612"/>
      <c r="S687" s="602">
        <f aca="true" t="shared" si="130" ref="S687:S693">+IF(+(L687+M687)&gt;=I687,+M687,+(+I687-L687))</f>
        <v>0</v>
      </c>
      <c r="T687" s="408">
        <f aca="true" t="shared" si="131" ref="T687:T693">Q687+R687-S687</f>
        <v>0</v>
      </c>
      <c r="U687" s="612"/>
      <c r="V687" s="612"/>
      <c r="W687" s="328"/>
      <c r="X687" s="406">
        <f t="shared" si="116"/>
        <v>0</v>
      </c>
    </row>
    <row r="688" spans="1:24" ht="18.75" thickBot="1">
      <c r="A688" s="336">
        <v>730</v>
      </c>
      <c r="B688" s="223"/>
      <c r="C688" s="226">
        <v>5202</v>
      </c>
      <c r="D688" s="227" t="s">
        <v>146</v>
      </c>
      <c r="E688" s="677"/>
      <c r="F688" s="675"/>
      <c r="G688" s="610"/>
      <c r="H688" s="610"/>
      <c r="I688" s="856">
        <f t="shared" si="128"/>
        <v>0</v>
      </c>
      <c r="J688" s="316">
        <f t="shared" si="114"/>
      </c>
      <c r="K688" s="317"/>
      <c r="L688" s="611"/>
      <c r="M688" s="612"/>
      <c r="N688" s="434">
        <f t="shared" si="115"/>
        <v>0</v>
      </c>
      <c r="O688" s="595">
        <f t="shared" si="129"/>
        <v>0</v>
      </c>
      <c r="P688" s="317"/>
      <c r="Q688" s="611"/>
      <c r="R688" s="612"/>
      <c r="S688" s="602">
        <f t="shared" si="130"/>
        <v>0</v>
      </c>
      <c r="T688" s="408">
        <f t="shared" si="131"/>
        <v>0</v>
      </c>
      <c r="U688" s="612"/>
      <c r="V688" s="612"/>
      <c r="W688" s="328"/>
      <c r="X688" s="406">
        <f t="shared" si="116"/>
        <v>0</v>
      </c>
    </row>
    <row r="689" spans="1:24" ht="18.75" thickBot="1">
      <c r="A689" s="336">
        <v>735</v>
      </c>
      <c r="B689" s="223"/>
      <c r="C689" s="226">
        <v>5203</v>
      </c>
      <c r="D689" s="227" t="s">
        <v>147</v>
      </c>
      <c r="E689" s="677"/>
      <c r="F689" s="675"/>
      <c r="G689" s="610"/>
      <c r="H689" s="610"/>
      <c r="I689" s="856">
        <f t="shared" si="128"/>
        <v>0</v>
      </c>
      <c r="J689" s="316">
        <f t="shared" si="114"/>
      </c>
      <c r="K689" s="317"/>
      <c r="L689" s="611"/>
      <c r="M689" s="612"/>
      <c r="N689" s="434">
        <f t="shared" si="115"/>
        <v>0</v>
      </c>
      <c r="O689" s="595">
        <f t="shared" si="129"/>
        <v>0</v>
      </c>
      <c r="P689" s="317"/>
      <c r="Q689" s="611"/>
      <c r="R689" s="612"/>
      <c r="S689" s="602">
        <f t="shared" si="130"/>
        <v>0</v>
      </c>
      <c r="T689" s="408">
        <f t="shared" si="131"/>
        <v>0</v>
      </c>
      <c r="U689" s="612"/>
      <c r="V689" s="612"/>
      <c r="W689" s="328"/>
      <c r="X689" s="406">
        <f t="shared" si="116"/>
        <v>0</v>
      </c>
    </row>
    <row r="690" spans="1:24" ht="18.75" thickBot="1">
      <c r="A690" s="336">
        <v>740</v>
      </c>
      <c r="B690" s="223"/>
      <c r="C690" s="226">
        <v>5204</v>
      </c>
      <c r="D690" s="227" t="s">
        <v>148</v>
      </c>
      <c r="E690" s="677"/>
      <c r="F690" s="675"/>
      <c r="G690" s="610"/>
      <c r="H690" s="610"/>
      <c r="I690" s="856">
        <f t="shared" si="128"/>
        <v>0</v>
      </c>
      <c r="J690" s="316">
        <f t="shared" si="114"/>
      </c>
      <c r="K690" s="317"/>
      <c r="L690" s="611"/>
      <c r="M690" s="612"/>
      <c r="N690" s="434">
        <f t="shared" si="115"/>
        <v>0</v>
      </c>
      <c r="O690" s="595">
        <f t="shared" si="129"/>
        <v>0</v>
      </c>
      <c r="P690" s="317"/>
      <c r="Q690" s="611"/>
      <c r="R690" s="612"/>
      <c r="S690" s="602">
        <f t="shared" si="130"/>
        <v>0</v>
      </c>
      <c r="T690" s="408">
        <f t="shared" si="131"/>
        <v>0</v>
      </c>
      <c r="U690" s="612"/>
      <c r="V690" s="612"/>
      <c r="W690" s="328"/>
      <c r="X690" s="406">
        <f t="shared" si="116"/>
        <v>0</v>
      </c>
    </row>
    <row r="691" spans="1:24" ht="18.75" thickBot="1">
      <c r="A691" s="336">
        <v>745</v>
      </c>
      <c r="B691" s="223"/>
      <c r="C691" s="226">
        <v>5205</v>
      </c>
      <c r="D691" s="227" t="s">
        <v>149</v>
      </c>
      <c r="E691" s="677"/>
      <c r="F691" s="675"/>
      <c r="G691" s="610"/>
      <c r="H691" s="610"/>
      <c r="I691" s="856">
        <f t="shared" si="128"/>
        <v>0</v>
      </c>
      <c r="J691" s="316">
        <f t="shared" si="114"/>
      </c>
      <c r="K691" s="317"/>
      <c r="L691" s="611"/>
      <c r="M691" s="612"/>
      <c r="N691" s="434">
        <f t="shared" si="115"/>
        <v>0</v>
      </c>
      <c r="O691" s="595">
        <f t="shared" si="129"/>
        <v>0</v>
      </c>
      <c r="P691" s="317"/>
      <c r="Q691" s="611"/>
      <c r="R691" s="612"/>
      <c r="S691" s="602">
        <f t="shared" si="130"/>
        <v>0</v>
      </c>
      <c r="T691" s="408">
        <f t="shared" si="131"/>
        <v>0</v>
      </c>
      <c r="U691" s="612"/>
      <c r="V691" s="612"/>
      <c r="W691" s="328"/>
      <c r="X691" s="406">
        <f t="shared" si="116"/>
        <v>0</v>
      </c>
    </row>
    <row r="692" spans="1:24" ht="18.75" thickBot="1">
      <c r="A692" s="335">
        <v>750</v>
      </c>
      <c r="B692" s="223"/>
      <c r="C692" s="226">
        <v>5206</v>
      </c>
      <c r="D692" s="227" t="s">
        <v>150</v>
      </c>
      <c r="E692" s="677"/>
      <c r="F692" s="675"/>
      <c r="G692" s="610"/>
      <c r="H692" s="610"/>
      <c r="I692" s="856">
        <f t="shared" si="128"/>
        <v>0</v>
      </c>
      <c r="J692" s="316">
        <f t="shared" si="114"/>
      </c>
      <c r="K692" s="317"/>
      <c r="L692" s="611"/>
      <c r="M692" s="612"/>
      <c r="N692" s="434">
        <f t="shared" si="115"/>
        <v>0</v>
      </c>
      <c r="O692" s="595">
        <f t="shared" si="129"/>
        <v>0</v>
      </c>
      <c r="P692" s="317"/>
      <c r="Q692" s="611"/>
      <c r="R692" s="612"/>
      <c r="S692" s="602">
        <f t="shared" si="130"/>
        <v>0</v>
      </c>
      <c r="T692" s="408">
        <f t="shared" si="131"/>
        <v>0</v>
      </c>
      <c r="U692" s="612"/>
      <c r="V692" s="612"/>
      <c r="W692" s="328"/>
      <c r="X692" s="406">
        <f t="shared" si="116"/>
        <v>0</v>
      </c>
    </row>
    <row r="693" spans="1:24" ht="18.75" thickBot="1">
      <c r="A693" s="336">
        <v>755</v>
      </c>
      <c r="B693" s="223"/>
      <c r="C693" s="228">
        <v>5219</v>
      </c>
      <c r="D693" s="229" t="s">
        <v>151</v>
      </c>
      <c r="E693" s="677"/>
      <c r="F693" s="675"/>
      <c r="G693" s="610"/>
      <c r="H693" s="610"/>
      <c r="I693" s="856">
        <f t="shared" si="128"/>
        <v>0</v>
      </c>
      <c r="J693" s="316">
        <f t="shared" si="114"/>
      </c>
      <c r="K693" s="317"/>
      <c r="L693" s="611"/>
      <c r="M693" s="612"/>
      <c r="N693" s="434">
        <f t="shared" si="115"/>
        <v>0</v>
      </c>
      <c r="O693" s="595">
        <f t="shared" si="129"/>
        <v>0</v>
      </c>
      <c r="P693" s="317"/>
      <c r="Q693" s="611"/>
      <c r="R693" s="612"/>
      <c r="S693" s="602">
        <f t="shared" si="130"/>
        <v>0</v>
      </c>
      <c r="T693" s="408">
        <f t="shared" si="131"/>
        <v>0</v>
      </c>
      <c r="U693" s="612"/>
      <c r="V693" s="612"/>
      <c r="W693" s="328"/>
      <c r="X693" s="406">
        <f t="shared" si="116"/>
        <v>0</v>
      </c>
    </row>
    <row r="694" spans="1:24" ht="18.75" thickBot="1">
      <c r="A694" s="336">
        <v>760</v>
      </c>
      <c r="B694" s="222">
        <v>5300</v>
      </c>
      <c r="C694" s="1038" t="s">
        <v>152</v>
      </c>
      <c r="D694" s="1038"/>
      <c r="E694" s="1017">
        <f>SUM(E695:E696)</f>
        <v>0</v>
      </c>
      <c r="F694" s="674">
        <f>SUM(F695:F696)</f>
        <v>0</v>
      </c>
      <c r="G694" s="607">
        <f>SUM(G695:G696)</f>
        <v>0</v>
      </c>
      <c r="H694" s="607">
        <f>SUM(H695:H696)</f>
        <v>0</v>
      </c>
      <c r="I694" s="607">
        <f>SUM(I695:I696)</f>
        <v>0</v>
      </c>
      <c r="J694" s="316">
        <f t="shared" si="114"/>
      </c>
      <c r="K694" s="317"/>
      <c r="L694" s="430">
        <f>SUM(L695:L696)</f>
        <v>0</v>
      </c>
      <c r="M694" s="431">
        <f>SUM(M695:M696)</f>
        <v>0</v>
      </c>
      <c r="N694" s="608">
        <f>SUM(N695:N696)</f>
        <v>0</v>
      </c>
      <c r="O694" s="609">
        <f>SUM(O695:O696)</f>
        <v>0</v>
      </c>
      <c r="P694" s="317"/>
      <c r="Q694" s="430">
        <f aca="true" t="shared" si="132" ref="Q694:W694">SUM(Q695:Q696)</f>
        <v>0</v>
      </c>
      <c r="R694" s="431">
        <f t="shared" si="132"/>
        <v>0</v>
      </c>
      <c r="S694" s="431">
        <f t="shared" si="132"/>
        <v>0</v>
      </c>
      <c r="T694" s="431">
        <f t="shared" si="132"/>
        <v>0</v>
      </c>
      <c r="U694" s="431">
        <f t="shared" si="132"/>
        <v>0</v>
      </c>
      <c r="V694" s="431">
        <f t="shared" si="132"/>
        <v>0</v>
      </c>
      <c r="W694" s="609">
        <f t="shared" si="132"/>
        <v>0</v>
      </c>
      <c r="X694" s="406">
        <f t="shared" si="116"/>
        <v>0</v>
      </c>
    </row>
    <row r="695" spans="1:24" ht="18.75" thickBot="1">
      <c r="A695" s="335">
        <v>765</v>
      </c>
      <c r="B695" s="223"/>
      <c r="C695" s="224">
        <v>5301</v>
      </c>
      <c r="D695" s="225" t="s">
        <v>153</v>
      </c>
      <c r="E695" s="677"/>
      <c r="F695" s="675"/>
      <c r="G695" s="610"/>
      <c r="H695" s="610"/>
      <c r="I695" s="856">
        <f>F695+G695+H695</f>
        <v>0</v>
      </c>
      <c r="J695" s="316">
        <f t="shared" si="114"/>
      </c>
      <c r="K695" s="317"/>
      <c r="L695" s="611"/>
      <c r="M695" s="612"/>
      <c r="N695" s="434">
        <f t="shared" si="115"/>
        <v>0</v>
      </c>
      <c r="O695" s="595">
        <f>L695+M695-N695</f>
        <v>0</v>
      </c>
      <c r="P695" s="317"/>
      <c r="Q695" s="611"/>
      <c r="R695" s="612"/>
      <c r="S695" s="602">
        <f>+IF(+(L695+M695)&gt;=I695,+M695,+(+I695-L695))</f>
        <v>0</v>
      </c>
      <c r="T695" s="408">
        <f>Q695+R695-S695</f>
        <v>0</v>
      </c>
      <c r="U695" s="612"/>
      <c r="V695" s="612"/>
      <c r="W695" s="328"/>
      <c r="X695" s="406">
        <f t="shared" si="116"/>
        <v>0</v>
      </c>
    </row>
    <row r="696" spans="1:24" ht="18.75" thickBot="1">
      <c r="A696" s="335">
        <v>775</v>
      </c>
      <c r="B696" s="223"/>
      <c r="C696" s="228">
        <v>5309</v>
      </c>
      <c r="D696" s="229" t="s">
        <v>154</v>
      </c>
      <c r="E696" s="677"/>
      <c r="F696" s="675"/>
      <c r="G696" s="610"/>
      <c r="H696" s="610"/>
      <c r="I696" s="856">
        <f>F696+G696+H696</f>
        <v>0</v>
      </c>
      <c r="J696" s="316">
        <f t="shared" si="114"/>
      </c>
      <c r="K696" s="317"/>
      <c r="L696" s="611"/>
      <c r="M696" s="612"/>
      <c r="N696" s="434">
        <f t="shared" si="115"/>
        <v>0</v>
      </c>
      <c r="O696" s="595">
        <f>L696+M696-N696</f>
        <v>0</v>
      </c>
      <c r="P696" s="317"/>
      <c r="Q696" s="611"/>
      <c r="R696" s="612"/>
      <c r="S696" s="602">
        <f>+IF(+(L696+M696)&gt;=I696,+M696,+(+I696-L696))</f>
        <v>0</v>
      </c>
      <c r="T696" s="408">
        <f>Q696+R696-S696</f>
        <v>0</v>
      </c>
      <c r="U696" s="612"/>
      <c r="V696" s="612"/>
      <c r="W696" s="328"/>
      <c r="X696" s="406">
        <f t="shared" si="116"/>
        <v>0</v>
      </c>
    </row>
    <row r="697" spans="1:24" ht="18.75" thickBot="1">
      <c r="A697" s="336">
        <v>780</v>
      </c>
      <c r="B697" s="222">
        <v>5400</v>
      </c>
      <c r="C697" s="1039" t="s">
        <v>155</v>
      </c>
      <c r="D697" s="1039"/>
      <c r="E697" s="676"/>
      <c r="F697" s="673"/>
      <c r="G697" s="604"/>
      <c r="H697" s="604"/>
      <c r="I697" s="856">
        <f>F697+G697+H697</f>
        <v>0</v>
      </c>
      <c r="J697" s="316">
        <f t="shared" si="114"/>
      </c>
      <c r="K697" s="317"/>
      <c r="L697" s="605"/>
      <c r="M697" s="606"/>
      <c r="N697" s="431">
        <f t="shared" si="115"/>
        <v>0</v>
      </c>
      <c r="O697" s="595">
        <f>L697+M697-N697</f>
        <v>0</v>
      </c>
      <c r="P697" s="317"/>
      <c r="Q697" s="605"/>
      <c r="R697" s="606"/>
      <c r="S697" s="602">
        <f>+IF(+(L697+M697)&gt;=I697,+M697,+(+I697-L697))</f>
        <v>0</v>
      </c>
      <c r="T697" s="408">
        <f>Q697+R697-S697</f>
        <v>0</v>
      </c>
      <c r="U697" s="606"/>
      <c r="V697" s="606"/>
      <c r="W697" s="328"/>
      <c r="X697" s="406">
        <f t="shared" si="116"/>
        <v>0</v>
      </c>
    </row>
    <row r="698" spans="1:24" ht="18.75" thickBot="1">
      <c r="A698" s="336">
        <v>785</v>
      </c>
      <c r="B698" s="173">
        <v>5500</v>
      </c>
      <c r="C698" s="1040" t="s">
        <v>156</v>
      </c>
      <c r="D698" s="1040"/>
      <c r="E698" s="645">
        <f>SUM(E699:E702)</f>
        <v>0</v>
      </c>
      <c r="F698" s="410">
        <f>SUM(F699:F702)</f>
        <v>0</v>
      </c>
      <c r="G698" s="325">
        <f>SUM(G699:G702)</f>
        <v>0</v>
      </c>
      <c r="H698" s="325">
        <f>SUM(H699:H702)</f>
        <v>0</v>
      </c>
      <c r="I698" s="325">
        <f>SUM(I699:I702)</f>
        <v>0</v>
      </c>
      <c r="J698" s="316">
        <f t="shared" si="114"/>
      </c>
      <c r="K698" s="317"/>
      <c r="L698" s="411">
        <f>SUM(L699:L702)</f>
        <v>0</v>
      </c>
      <c r="M698" s="412">
        <f>SUM(M699:M702)</f>
        <v>0</v>
      </c>
      <c r="N698" s="597">
        <f>SUM(N699:N702)</f>
        <v>0</v>
      </c>
      <c r="O698" s="598">
        <f>SUM(O699:O702)</f>
        <v>0</v>
      </c>
      <c r="P698" s="317"/>
      <c r="Q698" s="411">
        <f aca="true" t="shared" si="133" ref="Q698:W698">SUM(Q699:Q702)</f>
        <v>0</v>
      </c>
      <c r="R698" s="412">
        <f t="shared" si="133"/>
        <v>0</v>
      </c>
      <c r="S698" s="412">
        <f t="shared" si="133"/>
        <v>0</v>
      </c>
      <c r="T698" s="412">
        <f t="shared" si="133"/>
        <v>0</v>
      </c>
      <c r="U698" s="412">
        <f t="shared" si="133"/>
        <v>0</v>
      </c>
      <c r="V698" s="412">
        <f t="shared" si="133"/>
        <v>0</v>
      </c>
      <c r="W698" s="598">
        <f t="shared" si="133"/>
        <v>0</v>
      </c>
      <c r="X698" s="406">
        <f t="shared" si="116"/>
        <v>0</v>
      </c>
    </row>
    <row r="699" spans="1:24" ht="18.75" thickBot="1">
      <c r="A699" s="336">
        <v>790</v>
      </c>
      <c r="B699" s="220"/>
      <c r="C699" s="180">
        <v>5501</v>
      </c>
      <c r="D699" s="209" t="s">
        <v>157</v>
      </c>
      <c r="E699" s="625"/>
      <c r="F699" s="627"/>
      <c r="G699" s="318"/>
      <c r="H699" s="318"/>
      <c r="I699" s="856">
        <f>F699+G699+H699</f>
        <v>0</v>
      </c>
      <c r="J699" s="316">
        <f t="shared" si="114"/>
      </c>
      <c r="K699" s="317"/>
      <c r="L699" s="594"/>
      <c r="M699" s="327"/>
      <c r="N699" s="408">
        <f t="shared" si="115"/>
        <v>0</v>
      </c>
      <c r="O699" s="595">
        <f>L699+M699-N699</f>
        <v>0</v>
      </c>
      <c r="P699" s="317"/>
      <c r="Q699" s="594"/>
      <c r="R699" s="327"/>
      <c r="S699" s="602">
        <f>+IF(+(L699+M699)&gt;=I699,+M699,+(+I699-L699))</f>
        <v>0</v>
      </c>
      <c r="T699" s="408">
        <f>Q699+R699-S699</f>
        <v>0</v>
      </c>
      <c r="U699" s="327"/>
      <c r="V699" s="327"/>
      <c r="W699" s="328"/>
      <c r="X699" s="406">
        <f t="shared" si="116"/>
        <v>0</v>
      </c>
    </row>
    <row r="700" spans="1:24" ht="18.75" thickBot="1">
      <c r="A700" s="336">
        <v>795</v>
      </c>
      <c r="B700" s="220"/>
      <c r="C700" s="170">
        <v>5502</v>
      </c>
      <c r="D700" s="181" t="s">
        <v>158</v>
      </c>
      <c r="E700" s="625"/>
      <c r="F700" s="627"/>
      <c r="G700" s="318"/>
      <c r="H700" s="318"/>
      <c r="I700" s="856">
        <f>F700+G700+H700</f>
        <v>0</v>
      </c>
      <c r="J700" s="316">
        <f t="shared" si="114"/>
      </c>
      <c r="K700" s="317"/>
      <c r="L700" s="594"/>
      <c r="M700" s="327"/>
      <c r="N700" s="408">
        <f t="shared" si="115"/>
        <v>0</v>
      </c>
      <c r="O700" s="595">
        <f>L700+M700-N700</f>
        <v>0</v>
      </c>
      <c r="P700" s="317"/>
      <c r="Q700" s="594"/>
      <c r="R700" s="327"/>
      <c r="S700" s="602">
        <f>+IF(+(L700+M700)&gt;=I700,+M700,+(+I700-L700))</f>
        <v>0</v>
      </c>
      <c r="T700" s="408">
        <f>Q700+R700-S700</f>
        <v>0</v>
      </c>
      <c r="U700" s="327"/>
      <c r="V700" s="327"/>
      <c r="W700" s="328"/>
      <c r="X700" s="406">
        <f t="shared" si="116"/>
        <v>0</v>
      </c>
    </row>
    <row r="701" spans="1:24" ht="18.75" thickBot="1">
      <c r="A701" s="335">
        <v>805</v>
      </c>
      <c r="B701" s="220"/>
      <c r="C701" s="170">
        <v>5503</v>
      </c>
      <c r="D701" s="172" t="s">
        <v>159</v>
      </c>
      <c r="E701" s="625"/>
      <c r="F701" s="627"/>
      <c r="G701" s="318"/>
      <c r="H701" s="318"/>
      <c r="I701" s="856">
        <f>F701+G701+H701</f>
        <v>0</v>
      </c>
      <c r="J701" s="316">
        <f t="shared" si="114"/>
      </c>
      <c r="K701" s="317"/>
      <c r="L701" s="594"/>
      <c r="M701" s="327"/>
      <c r="N701" s="408">
        <f t="shared" si="115"/>
        <v>0</v>
      </c>
      <c r="O701" s="595">
        <f>L701+M701-N701</f>
        <v>0</v>
      </c>
      <c r="P701" s="317"/>
      <c r="Q701" s="594"/>
      <c r="R701" s="327"/>
      <c r="S701" s="602">
        <f>+IF(+(L701+M701)&gt;=I701,+M701,+(+I701-L701))</f>
        <v>0</v>
      </c>
      <c r="T701" s="408">
        <f>Q701+R701-S701</f>
        <v>0</v>
      </c>
      <c r="U701" s="327"/>
      <c r="V701" s="327"/>
      <c r="W701" s="328"/>
      <c r="X701" s="406">
        <f t="shared" si="116"/>
        <v>0</v>
      </c>
    </row>
    <row r="702" spans="1:24" ht="18.75" thickBot="1">
      <c r="A702" s="336">
        <v>810</v>
      </c>
      <c r="B702" s="220"/>
      <c r="C702" s="170">
        <v>5504</v>
      </c>
      <c r="D702" s="181" t="s">
        <v>160</v>
      </c>
      <c r="E702" s="625"/>
      <c r="F702" s="627"/>
      <c r="G702" s="318"/>
      <c r="H702" s="318"/>
      <c r="I702" s="856">
        <f>F702+G702+H702</f>
        <v>0</v>
      </c>
      <c r="J702" s="316">
        <f t="shared" si="114"/>
      </c>
      <c r="K702" s="317"/>
      <c r="L702" s="594"/>
      <c r="M702" s="327"/>
      <c r="N702" s="408">
        <f t="shared" si="115"/>
        <v>0</v>
      </c>
      <c r="O702" s="595">
        <f>L702+M702-N702</f>
        <v>0</v>
      </c>
      <c r="P702" s="317"/>
      <c r="Q702" s="594"/>
      <c r="R702" s="327"/>
      <c r="S702" s="602">
        <f>+IF(+(L702+M702)&gt;=I702,+M702,+(+I702-L702))</f>
        <v>0</v>
      </c>
      <c r="T702" s="408">
        <f>Q702+R702-S702</f>
        <v>0</v>
      </c>
      <c r="U702" s="327"/>
      <c r="V702" s="327"/>
      <c r="W702" s="328"/>
      <c r="X702" s="406">
        <f t="shared" si="116"/>
        <v>0</v>
      </c>
    </row>
    <row r="703" spans="1:24" ht="18.75" thickBot="1">
      <c r="A703" s="336">
        <v>815</v>
      </c>
      <c r="B703" s="222">
        <v>5700</v>
      </c>
      <c r="C703" s="1041" t="s">
        <v>161</v>
      </c>
      <c r="D703" s="1042"/>
      <c r="E703" s="1017">
        <f>SUM(E704:E706)</f>
        <v>0</v>
      </c>
      <c r="F703" s="674">
        <f>SUM(F704:F706)</f>
        <v>0</v>
      </c>
      <c r="G703" s="607">
        <f>SUM(G704:G706)</f>
        <v>0</v>
      </c>
      <c r="H703" s="607">
        <f>SUM(H704:H706)</f>
        <v>0</v>
      </c>
      <c r="I703" s="607">
        <f>SUM(I704:I706)</f>
        <v>0</v>
      </c>
      <c r="J703" s="316">
        <f t="shared" si="114"/>
      </c>
      <c r="K703" s="317"/>
      <c r="L703" s="430">
        <f>SUM(L704:L706)</f>
        <v>0</v>
      </c>
      <c r="M703" s="431">
        <f>SUM(M704:M706)</f>
        <v>0</v>
      </c>
      <c r="N703" s="608">
        <f>SUM(N704:N705)</f>
        <v>0</v>
      </c>
      <c r="O703" s="609">
        <f>SUM(O704:O706)</f>
        <v>0</v>
      </c>
      <c r="P703" s="317"/>
      <c r="Q703" s="430">
        <f>SUM(Q704:Q706)</f>
        <v>0</v>
      </c>
      <c r="R703" s="431">
        <f>SUM(R704:R706)</f>
        <v>0</v>
      </c>
      <c r="S703" s="431">
        <f>SUM(S704:S706)</f>
        <v>0</v>
      </c>
      <c r="T703" s="431">
        <f>SUM(T704:T706)</f>
        <v>0</v>
      </c>
      <c r="U703" s="431">
        <f>SUM(U704:U706)</f>
        <v>0</v>
      </c>
      <c r="V703" s="431">
        <f>SUM(V704:V705)</f>
        <v>0</v>
      </c>
      <c r="W703" s="609">
        <f>SUM(W704:W706)</f>
        <v>0</v>
      </c>
      <c r="X703" s="406">
        <f t="shared" si="116"/>
        <v>0</v>
      </c>
    </row>
    <row r="704" spans="1:24" ht="18.75" thickBot="1">
      <c r="A704" s="342">
        <v>525</v>
      </c>
      <c r="B704" s="223"/>
      <c r="C704" s="224">
        <v>5701</v>
      </c>
      <c r="D704" s="225" t="s">
        <v>162</v>
      </c>
      <c r="E704" s="677"/>
      <c r="F704" s="675"/>
      <c r="G704" s="610"/>
      <c r="H704" s="610"/>
      <c r="I704" s="856">
        <f>F704+G704+H704</f>
        <v>0</v>
      </c>
      <c r="J704" s="316">
        <f t="shared" si="114"/>
      </c>
      <c r="K704" s="317"/>
      <c r="L704" s="611"/>
      <c r="M704" s="612"/>
      <c r="N704" s="434">
        <f t="shared" si="115"/>
        <v>0</v>
      </c>
      <c r="O704" s="595">
        <f>L704+M704-N704</f>
        <v>0</v>
      </c>
      <c r="P704" s="317"/>
      <c r="Q704" s="611"/>
      <c r="R704" s="612"/>
      <c r="S704" s="602">
        <f>+IF(+(L704+M704)&gt;=I704,+M704,+(+I704-L704))</f>
        <v>0</v>
      </c>
      <c r="T704" s="408">
        <f>Q704+R704-S704</f>
        <v>0</v>
      </c>
      <c r="U704" s="612"/>
      <c r="V704" s="612"/>
      <c r="W704" s="328"/>
      <c r="X704" s="406">
        <f t="shared" si="116"/>
        <v>0</v>
      </c>
    </row>
    <row r="705" spans="1:24" ht="18.75" thickBot="1">
      <c r="A705" s="336">
        <v>816</v>
      </c>
      <c r="B705" s="223"/>
      <c r="C705" s="228">
        <v>5702</v>
      </c>
      <c r="D705" s="229" t="s">
        <v>163</v>
      </c>
      <c r="E705" s="677"/>
      <c r="F705" s="675"/>
      <c r="G705" s="610"/>
      <c r="H705" s="610"/>
      <c r="I705" s="856">
        <f>F705+G705+H705</f>
        <v>0</v>
      </c>
      <c r="J705" s="316">
        <f t="shared" si="114"/>
      </c>
      <c r="K705" s="317"/>
      <c r="L705" s="611"/>
      <c r="M705" s="612"/>
      <c r="N705" s="434">
        <f t="shared" si="115"/>
        <v>0</v>
      </c>
      <c r="O705" s="595">
        <f>L705+M705-N705</f>
        <v>0</v>
      </c>
      <c r="P705" s="317"/>
      <c r="Q705" s="611"/>
      <c r="R705" s="612"/>
      <c r="S705" s="602">
        <f>+IF(+(L705+M705)&gt;=I705,+M705,+(+I705-L705))</f>
        <v>0</v>
      </c>
      <c r="T705" s="408">
        <f>Q705+R705-S705</f>
        <v>0</v>
      </c>
      <c r="U705" s="612"/>
      <c r="V705" s="612"/>
      <c r="W705" s="328"/>
      <c r="X705" s="406">
        <f t="shared" si="116"/>
        <v>0</v>
      </c>
    </row>
    <row r="706" spans="1:24" ht="36" customHeight="1" thickBot="1">
      <c r="A706" s="335">
        <v>820</v>
      </c>
      <c r="B706" s="169"/>
      <c r="C706" s="230">
        <v>4071</v>
      </c>
      <c r="D706" s="650" t="s">
        <v>164</v>
      </c>
      <c r="E706" s="625"/>
      <c r="F706" s="637"/>
      <c r="G706" s="350"/>
      <c r="H706" s="350"/>
      <c r="I706" s="856">
        <f>F706+G706+H706</f>
        <v>0</v>
      </c>
      <c r="J706" s="316">
        <f t="shared" si="114"/>
      </c>
      <c r="K706" s="317"/>
      <c r="L706" s="436"/>
      <c r="M706" s="414"/>
      <c r="N706" s="414"/>
      <c r="O706" s="613"/>
      <c r="P706" s="317"/>
      <c r="Q706" s="409"/>
      <c r="R706" s="414"/>
      <c r="S706" s="414"/>
      <c r="T706" s="414"/>
      <c r="U706" s="414"/>
      <c r="V706" s="414"/>
      <c r="W706" s="596"/>
      <c r="X706" s="406">
        <f t="shared" si="116"/>
        <v>0</v>
      </c>
    </row>
    <row r="707" spans="1:24" ht="15.75">
      <c r="A707" s="336">
        <v>821</v>
      </c>
      <c r="B707" s="220"/>
      <c r="C707" s="231"/>
      <c r="D707" s="438" t="s">
        <v>165</v>
      </c>
      <c r="E707" s="322"/>
      <c r="F707" s="322"/>
      <c r="G707" s="322"/>
      <c r="H707" s="322"/>
      <c r="I707" s="323"/>
      <c r="J707" s="316">
        <f t="shared" si="114"/>
      </c>
      <c r="K707" s="317"/>
      <c r="L707" s="614"/>
      <c r="M707" s="615"/>
      <c r="N707" s="425"/>
      <c r="O707" s="426"/>
      <c r="P707" s="317"/>
      <c r="Q707" s="614"/>
      <c r="R707" s="615"/>
      <c r="S707" s="425"/>
      <c r="T707" s="425"/>
      <c r="U707" s="615"/>
      <c r="V707" s="425"/>
      <c r="W707" s="426"/>
      <c r="X707" s="426"/>
    </row>
    <row r="708" spans="1:24" ht="19.5" thickBot="1">
      <c r="A708" s="336">
        <v>822</v>
      </c>
      <c r="B708" s="616">
        <v>98</v>
      </c>
      <c r="C708" s="1036" t="s">
        <v>166</v>
      </c>
      <c r="D708" s="1037"/>
      <c r="E708" s="628"/>
      <c r="F708" s="631"/>
      <c r="G708" s="331"/>
      <c r="H708" s="331"/>
      <c r="I708" s="856">
        <f>F708+G708+H708</f>
        <v>0</v>
      </c>
      <c r="J708" s="316">
        <f>(IF($E708&lt;&gt;0,$J$2,IF($I708&lt;&gt;0,$J$2,"")))</f>
      </c>
      <c r="K708" s="317"/>
      <c r="L708" s="601"/>
      <c r="M708" s="329"/>
      <c r="N708" s="412">
        <f t="shared" si="115"/>
        <v>0</v>
      </c>
      <c r="O708" s="595">
        <f>L708+M708-N708</f>
        <v>0</v>
      </c>
      <c r="P708" s="317"/>
      <c r="Q708" s="601"/>
      <c r="R708" s="329"/>
      <c r="S708" s="602">
        <f>+IF(+(L708+M708)&gt;=I708,+M708,+(+I708-L708))</f>
        <v>0</v>
      </c>
      <c r="T708" s="408">
        <f>Q708+R708-S708</f>
        <v>0</v>
      </c>
      <c r="U708" s="329"/>
      <c r="V708" s="329"/>
      <c r="W708" s="328"/>
      <c r="X708" s="406">
        <f t="shared" si="116"/>
        <v>0</v>
      </c>
    </row>
    <row r="709" spans="1:24" ht="15.75">
      <c r="A709" s="336">
        <v>823</v>
      </c>
      <c r="B709" s="232"/>
      <c r="C709" s="440" t="s">
        <v>167</v>
      </c>
      <c r="D709" s="441"/>
      <c r="E709" s="532"/>
      <c r="F709" s="532"/>
      <c r="G709" s="532"/>
      <c r="H709" s="532"/>
      <c r="I709" s="442"/>
      <c r="J709" s="316">
        <f>(IF($E709&lt;&gt;0,$J$2,IF($I709&lt;&gt;0,$J$2,"")))</f>
      </c>
      <c r="K709" s="317"/>
      <c r="L709" s="443"/>
      <c r="M709" s="444"/>
      <c r="N709" s="444"/>
      <c r="O709" s="445"/>
      <c r="P709" s="317"/>
      <c r="Q709" s="443"/>
      <c r="R709" s="444"/>
      <c r="S709" s="444"/>
      <c r="T709" s="444"/>
      <c r="U709" s="444"/>
      <c r="V709" s="444"/>
      <c r="W709" s="445"/>
      <c r="X709" s="445"/>
    </row>
    <row r="710" spans="1:24" ht="15.75">
      <c r="A710" s="336">
        <v>825</v>
      </c>
      <c r="B710" s="232"/>
      <c r="C710" s="446" t="s">
        <v>168</v>
      </c>
      <c r="D710" s="438"/>
      <c r="E710" s="520"/>
      <c r="F710" s="520"/>
      <c r="G710" s="520"/>
      <c r="H710" s="520"/>
      <c r="I710" s="394"/>
      <c r="J710" s="316">
        <f>(IF($E710&lt;&gt;0,$J$2,IF($I710&lt;&gt;0,$J$2,"")))</f>
      </c>
      <c r="K710" s="317"/>
      <c r="L710" s="447"/>
      <c r="M710" s="448"/>
      <c r="N710" s="448"/>
      <c r="O710" s="449"/>
      <c r="P710" s="317"/>
      <c r="Q710" s="447"/>
      <c r="R710" s="448"/>
      <c r="S710" s="448"/>
      <c r="T710" s="448"/>
      <c r="U710" s="448"/>
      <c r="V710" s="448"/>
      <c r="W710" s="449"/>
      <c r="X710" s="449"/>
    </row>
    <row r="711" spans="1:24" ht="16.5" thickBot="1">
      <c r="A711" s="336"/>
      <c r="B711" s="233"/>
      <c r="C711" s="450" t="s">
        <v>169</v>
      </c>
      <c r="D711" s="451"/>
      <c r="E711" s="533"/>
      <c r="F711" s="533"/>
      <c r="G711" s="533"/>
      <c r="H711" s="533"/>
      <c r="I711" s="400"/>
      <c r="J711" s="316">
        <f>(IF($E711&lt;&gt;0,$J$2,IF($I711&lt;&gt;0,$J$2,"")))</f>
      </c>
      <c r="K711" s="317"/>
      <c r="L711" s="452"/>
      <c r="M711" s="453"/>
      <c r="N711" s="453"/>
      <c r="O711" s="454"/>
      <c r="P711" s="317"/>
      <c r="Q711" s="452"/>
      <c r="R711" s="453"/>
      <c r="S711" s="453"/>
      <c r="T711" s="453"/>
      <c r="U711" s="453"/>
      <c r="V711" s="453"/>
      <c r="W711" s="454"/>
      <c r="X711" s="454"/>
    </row>
    <row r="712" spans="1:24" ht="19.5" thickBot="1">
      <c r="A712" s="336"/>
      <c r="B712" s="234"/>
      <c r="C712" s="202" t="s">
        <v>52</v>
      </c>
      <c r="D712" s="235" t="s">
        <v>170</v>
      </c>
      <c r="E712" s="353">
        <f>SUM(E601,E604,E610,E616,E617,E636,E642,E646,E647,E648,E649,E650,E658,E665,E666,E667,E668,E675,E679,E680,E681,E682,E685,E686,E694,E697,E698,E703)+E708</f>
        <v>47806</v>
      </c>
      <c r="F712" s="353">
        <f>SUM(F601,F604,F610,F616,F617,F636,F642,F646,F647,F648,F649,F650,F658,F665,F666,F667,F668,F675,F679,F680,F681,F682,F685,F686,F694,F697,F698,F703)+F708</f>
        <v>0</v>
      </c>
      <c r="G712" s="353">
        <f>SUM(G601,G604,G610,G616,G617,G636,G642,G646,G647,G648,G649,G650,G658,G665,G666,G667,G668,G675,G679,G680,G681,G682,G685,G686,G694,G697,G698,G703)+G708</f>
        <v>47806</v>
      </c>
      <c r="H712" s="353">
        <f>SUM(H601,H604,H610,H616,H617,H636,H642,H646,H647,H648,H649,H650,H658,H665,H666,H667,H668,H675,H679,H680,H681,H682,H685,H686,H694,H697,H698,H703)+H708</f>
        <v>0</v>
      </c>
      <c r="I712" s="353">
        <f>SUM(I601,I604,I610,I616,I617,I636,I642,I646,I647,I648,I649,I650,I658,I665,I666,I667,I668,I675,I679,I680,I681,I682,I685,I686,I694,I697,I698,I703)+I708</f>
        <v>47806</v>
      </c>
      <c r="J712" s="316">
        <f>(IF($E712&lt;&gt;0,$J$2,IF($I712&lt;&gt;0,$J$2,"")))</f>
        <v>1</v>
      </c>
      <c r="K712" s="965" t="str">
        <f>LEFT(C597,1)</f>
        <v>3</v>
      </c>
      <c r="L712" s="456">
        <f>SUM(L601,L604,L610,L616,L617,L636,L642,L646,L647,L648,L649,L650,L658,L665,L666,L667,L668,L675,L679,L680,L681,L682,L685,L686,L694,L697,L698,L703)+L708</f>
        <v>0</v>
      </c>
      <c r="M712" s="456">
        <f>SUM(M601,M604,M610,M616,M617,M636,M642,M646,M647,M648,M649,M650,M658,M665,M666,M667,M668,M675,M679,M680,M681,M682,M685,M686,M694,M697,M698,M703)+M708</f>
        <v>0</v>
      </c>
      <c r="N712" s="617">
        <f>SUM(N601,N604,N610,N616,N617,N636,N642,N646,N647,N648,N649,N650,N658,N665,N666,N667,N668,N675,N679,N680,N681,N682,N685,N686,N694,N697,N698,N703)+N708</f>
        <v>47806</v>
      </c>
      <c r="O712" s="456">
        <f>SUM(O601,O604,O610,O616,O617,O636,O642,O646,O647,O648,O649,O650,O658,O665,O666,O667,O668,O675,O679,O680,O681,O682,O685,O686,O694,O697,O698,O703)+O708</f>
        <v>-47806</v>
      </c>
      <c r="P712" s="288"/>
      <c r="Q712" s="456">
        <f aca="true" t="shared" si="134" ref="Q712:W712">SUM(Q601,Q604,Q610,Q616,Q617,Q636,Q642,Q646,Q647,Q648,Q649,Q650,Q658,Q665,Q666,Q667,Q668,Q675,Q679,Q680,Q681,Q682,Q685,Q686,Q694,Q697,Q698,Q703)+Q708</f>
        <v>0</v>
      </c>
      <c r="R712" s="456">
        <f t="shared" si="134"/>
        <v>0</v>
      </c>
      <c r="S712" s="617">
        <f t="shared" si="134"/>
        <v>47806</v>
      </c>
      <c r="T712" s="456">
        <f t="shared" si="134"/>
        <v>-47806</v>
      </c>
      <c r="U712" s="456">
        <f t="shared" si="134"/>
        <v>0</v>
      </c>
      <c r="V712" s="617">
        <f t="shared" si="134"/>
        <v>0</v>
      </c>
      <c r="W712" s="456">
        <f t="shared" si="134"/>
        <v>0</v>
      </c>
      <c r="X712" s="406">
        <f>T712-U712-V712-W712</f>
        <v>-47806</v>
      </c>
    </row>
    <row r="713" spans="1:24" ht="15.75">
      <c r="A713" s="937"/>
      <c r="B713" s="980" t="s">
        <v>644</v>
      </c>
      <c r="C713" s="236"/>
      <c r="I713" s="285"/>
      <c r="J713" s="287">
        <f>J712</f>
        <v>1</v>
      </c>
      <c r="P713" s="543"/>
      <c r="X713" s="543"/>
    </row>
    <row r="714" spans="1:24" ht="15.75">
      <c r="A714" s="937"/>
      <c r="B714" s="529"/>
      <c r="C714" s="529"/>
      <c r="D714" s="530"/>
      <c r="E714" s="529"/>
      <c r="F714" s="529"/>
      <c r="G714" s="529"/>
      <c r="H714" s="529"/>
      <c r="I714" s="531"/>
      <c r="J714" s="287">
        <f>J712</f>
        <v>1</v>
      </c>
      <c r="L714" s="529"/>
      <c r="M714" s="529"/>
      <c r="N714" s="531"/>
      <c r="O714" s="531"/>
      <c r="P714" s="531"/>
      <c r="Q714" s="529"/>
      <c r="R714" s="529"/>
      <c r="S714" s="531"/>
      <c r="T714" s="531"/>
      <c r="U714" s="529"/>
      <c r="V714" s="531"/>
      <c r="W714" s="531"/>
      <c r="X714" s="531"/>
    </row>
    <row r="715" ht="15.75">
      <c r="A715" s="937"/>
    </row>
    <row r="716" ht="15.75">
      <c r="A716" s="937"/>
    </row>
    <row r="717" ht="15.75">
      <c r="A717" s="937"/>
    </row>
    <row r="718" ht="15.75">
      <c r="A718" s="937"/>
    </row>
    <row r="719" ht="15.75">
      <c r="A719" s="937"/>
    </row>
    <row r="720" ht="15.75">
      <c r="A720" s="937"/>
    </row>
    <row r="721" ht="15.75">
      <c r="A721" s="937"/>
    </row>
    <row r="722" ht="15.75">
      <c r="A722" s="937"/>
    </row>
    <row r="723" ht="15.75">
      <c r="A723" s="938"/>
    </row>
    <row r="724" ht="15.75">
      <c r="A724" s="938">
        <v>905</v>
      </c>
    </row>
    <row r="725" ht="15.75">
      <c r="A725" s="938">
        <v>906</v>
      </c>
    </row>
    <row r="726" ht="15.75">
      <c r="A726" s="938">
        <v>907</v>
      </c>
    </row>
    <row r="727" ht="15.75">
      <c r="A727" s="938">
        <v>910</v>
      </c>
    </row>
    <row r="728" ht="15.75">
      <c r="A728" s="938">
        <v>911</v>
      </c>
    </row>
    <row r="729" ht="15.75">
      <c r="A729" s="938">
        <v>912</v>
      </c>
    </row>
    <row r="730" ht="15.75">
      <c r="A730" s="938">
        <v>920</v>
      </c>
    </row>
    <row r="731" ht="15.75">
      <c r="A731" s="938">
        <v>921</v>
      </c>
    </row>
    <row r="732" ht="15.75">
      <c r="A732" s="938">
        <v>922</v>
      </c>
    </row>
    <row r="733" ht="15.75">
      <c r="A733" s="938">
        <v>930</v>
      </c>
    </row>
    <row r="734" ht="15.75">
      <c r="A734" s="938">
        <v>931</v>
      </c>
    </row>
    <row r="735" ht="15.75">
      <c r="A735" s="938">
        <v>932</v>
      </c>
    </row>
    <row r="736" ht="15.75">
      <c r="A736" s="938">
        <v>935</v>
      </c>
    </row>
    <row r="737" ht="15.75">
      <c r="A737" s="938">
        <v>940</v>
      </c>
    </row>
    <row r="738" ht="15.75">
      <c r="A738" s="938">
        <v>950</v>
      </c>
    </row>
    <row r="739" ht="15.75">
      <c r="A739" s="938">
        <v>953</v>
      </c>
    </row>
    <row r="740" ht="15.75">
      <c r="A740" s="938">
        <v>954</v>
      </c>
    </row>
    <row r="741" ht="15.75">
      <c r="A741" s="939">
        <v>955</v>
      </c>
    </row>
    <row r="742" ht="15.75">
      <c r="A742" s="939">
        <v>956</v>
      </c>
    </row>
    <row r="743" ht="15.75">
      <c r="A743" s="939">
        <v>958</v>
      </c>
    </row>
    <row r="744" ht="15.75">
      <c r="A744" s="939">
        <v>959</v>
      </c>
    </row>
    <row r="745" ht="15.75">
      <c r="A745" s="939">
        <v>960</v>
      </c>
    </row>
    <row r="746" ht="15.75">
      <c r="A746" s="351"/>
    </row>
    <row r="747" ht="15.75">
      <c r="A747" s="351"/>
    </row>
    <row r="748" ht="15.75">
      <c r="A748" s="351"/>
    </row>
    <row r="749" ht="15.75">
      <c r="A749" s="351"/>
    </row>
    <row r="750" ht="15.75">
      <c r="A750" s="351"/>
    </row>
    <row r="752" ht="36" customHeight="1"/>
  </sheetData>
  <sheetProtection password="81B0" sheet="1" objects="1" scenarios="1"/>
  <mergeCells count="160">
    <mergeCell ref="C525:D525"/>
    <mergeCell ref="C540:D540"/>
    <mergeCell ref="C486:D486"/>
    <mergeCell ref="C481:D481"/>
    <mergeCell ref="C487:D487"/>
    <mergeCell ref="C496:D496"/>
    <mergeCell ref="C499:D499"/>
    <mergeCell ref="C503:D503"/>
    <mergeCell ref="C565:D565"/>
    <mergeCell ref="F19:I19"/>
    <mergeCell ref="C512:D512"/>
    <mergeCell ref="C516:D516"/>
    <mergeCell ref="C517:D517"/>
    <mergeCell ref="C522:D522"/>
    <mergeCell ref="C560:D560"/>
    <mergeCell ref="B417:D417"/>
    <mergeCell ref="B420:D420"/>
    <mergeCell ref="B431:D431"/>
    <mergeCell ref="B433:D433"/>
    <mergeCell ref="C508:D508"/>
    <mergeCell ref="C449:D449"/>
    <mergeCell ref="C452:D452"/>
    <mergeCell ref="C455:D455"/>
    <mergeCell ref="C462:D462"/>
    <mergeCell ref="C465:D465"/>
    <mergeCell ref="C383:D383"/>
    <mergeCell ref="C387:D387"/>
    <mergeCell ref="B436:D436"/>
    <mergeCell ref="C445:D445"/>
    <mergeCell ref="C404:D404"/>
    <mergeCell ref="C405:D405"/>
    <mergeCell ref="C406:D406"/>
    <mergeCell ref="C407:D407"/>
    <mergeCell ref="C408:D408"/>
    <mergeCell ref="B415:D415"/>
    <mergeCell ref="C390:D390"/>
    <mergeCell ref="C394:D394"/>
    <mergeCell ref="B326:D326"/>
    <mergeCell ref="C337:D337"/>
    <mergeCell ref="C351:D351"/>
    <mergeCell ref="C361:D361"/>
    <mergeCell ref="C369:D369"/>
    <mergeCell ref="C372:D372"/>
    <mergeCell ref="C377:D377"/>
    <mergeCell ref="C380:D380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C234:D234"/>
    <mergeCell ref="B290:D290"/>
    <mergeCell ref="C237:D237"/>
    <mergeCell ref="C244:D244"/>
    <mergeCell ref="C248:D248"/>
    <mergeCell ref="C249:D249"/>
    <mergeCell ref="C250:D250"/>
    <mergeCell ref="C186:D186"/>
    <mergeCell ref="B321:D321"/>
    <mergeCell ref="B318:D318"/>
    <mergeCell ref="C205:D205"/>
    <mergeCell ref="C211:D211"/>
    <mergeCell ref="C215:D215"/>
    <mergeCell ref="C251:D251"/>
    <mergeCell ref="C254:D254"/>
    <mergeCell ref="C218:D218"/>
    <mergeCell ref="C219:D219"/>
    <mergeCell ref="X164:X165"/>
    <mergeCell ref="C235:D235"/>
    <mergeCell ref="C236:D236"/>
    <mergeCell ref="S164:S165"/>
    <mergeCell ref="C216:D216"/>
    <mergeCell ref="C217:D217"/>
    <mergeCell ref="C170:D170"/>
    <mergeCell ref="C173:D173"/>
    <mergeCell ref="C179:D179"/>
    <mergeCell ref="C185:D185"/>
    <mergeCell ref="C73:D73"/>
    <mergeCell ref="C74:D74"/>
    <mergeCell ref="B157:D157"/>
    <mergeCell ref="B160:D160"/>
    <mergeCell ref="C94:D94"/>
    <mergeCell ref="C95:D95"/>
    <mergeCell ref="C109:D109"/>
    <mergeCell ref="C135:D135"/>
    <mergeCell ref="C76:D76"/>
    <mergeCell ref="C91:D91"/>
    <mergeCell ref="T164:T165"/>
    <mergeCell ref="Q164:Q165"/>
    <mergeCell ref="R164:R165"/>
    <mergeCell ref="L164:L165"/>
    <mergeCell ref="M164:M165"/>
    <mergeCell ref="N164:N165"/>
    <mergeCell ref="O164:O165"/>
    <mergeCell ref="L160:N160"/>
    <mergeCell ref="Q160:S160"/>
    <mergeCell ref="C141:D141"/>
    <mergeCell ref="B155:D155"/>
    <mergeCell ref="C113:D113"/>
    <mergeCell ref="C136:D136"/>
    <mergeCell ref="C138:D138"/>
    <mergeCell ref="C119:D119"/>
    <mergeCell ref="C60:D60"/>
    <mergeCell ref="C63:D63"/>
    <mergeCell ref="C64:D64"/>
    <mergeCell ref="C72:D72"/>
    <mergeCell ref="C40:D40"/>
    <mergeCell ref="C45:D45"/>
    <mergeCell ref="C51:D51"/>
    <mergeCell ref="C57:D57"/>
    <mergeCell ref="C28:D28"/>
    <mergeCell ref="C33:D33"/>
    <mergeCell ref="B7:D7"/>
    <mergeCell ref="B9:D9"/>
    <mergeCell ref="B12:D12"/>
    <mergeCell ref="C22:D22"/>
    <mergeCell ref="B583:D583"/>
    <mergeCell ref="B585:D585"/>
    <mergeCell ref="B588:D588"/>
    <mergeCell ref="Q592:Q593"/>
    <mergeCell ref="R592:R593"/>
    <mergeCell ref="S592:S593"/>
    <mergeCell ref="T592:T593"/>
    <mergeCell ref="L593:L594"/>
    <mergeCell ref="M593:M594"/>
    <mergeCell ref="N593:N594"/>
    <mergeCell ref="O593:O594"/>
    <mergeCell ref="C601:D601"/>
    <mergeCell ref="C604:D604"/>
    <mergeCell ref="C610:D610"/>
    <mergeCell ref="C616:D616"/>
    <mergeCell ref="C617:D617"/>
    <mergeCell ref="C636:D636"/>
    <mergeCell ref="C642:D642"/>
    <mergeCell ref="C646:D646"/>
    <mergeCell ref="C647:D647"/>
    <mergeCell ref="C648:D648"/>
    <mergeCell ref="C649:D649"/>
    <mergeCell ref="C650:D650"/>
    <mergeCell ref="C658:D658"/>
    <mergeCell ref="C665:D665"/>
    <mergeCell ref="C666:D666"/>
    <mergeCell ref="C667:D667"/>
    <mergeCell ref="C668:D668"/>
    <mergeCell ref="C675:D675"/>
    <mergeCell ref="C679:D679"/>
    <mergeCell ref="C680:D680"/>
    <mergeCell ref="C681:D681"/>
    <mergeCell ref="C682:D682"/>
    <mergeCell ref="C685:D685"/>
    <mergeCell ref="C686:D686"/>
    <mergeCell ref="C708:D708"/>
    <mergeCell ref="C694:D694"/>
    <mergeCell ref="C697:D697"/>
    <mergeCell ref="C698:D698"/>
    <mergeCell ref="C703:D703"/>
  </mergeCells>
  <conditionalFormatting sqref="E572:I572">
    <cfRule type="cellIs" priority="1" dxfId="3" operator="notEqual" stopIfTrue="1">
      <formula>0</formula>
    </cfRule>
    <cfRule type="cellIs" priority="2" dxfId="1" operator="notEqual" stopIfTrue="1">
      <formula>0</formula>
    </cfRule>
  </conditionalFormatting>
  <conditionalFormatting sqref="O601:O712 T601:T712">
    <cfRule type="cellIs" priority="3" dxfId="4" operator="lessThan" stopIfTrue="1">
      <formula>0</formula>
    </cfRule>
  </conditionalFormatting>
  <conditionalFormatting sqref="O599 T599">
    <cfRule type="cellIs" priority="4" dxfId="5" operator="lessThan" stopIfTrue="1">
      <formula>0</formula>
    </cfRule>
  </conditionalFormatting>
  <dataValidations count="9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 U654:V654 U641 Q654:S654 Q641:R641 L654:N654 L641:M641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 E602:H603 E708:H708 E704:H706 E699:H702 E695:H697 E687:H693 E683:H685 E676:H681 E669:H674 E659:H667 E651:H656 E643:H649 E637:H641 E618:H635 E611:H616 E605:H609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  <dataValidation allowBlank="1" showInputMessage="1" showErrorMessage="1" prompt="Въведете код на дейност !" sqref="C597"/>
    <dataValidation type="whole" operator="lessThan" allowBlank="1" showInputMessage="1" showErrorMessage="1" error="Въведете отрицателно число!!!" sqref="Q706:W706 L706:O70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459</v>
      </c>
      <c r="B1" s="683" t="s">
        <v>460</v>
      </c>
      <c r="C1" s="683" t="s">
        <v>461</v>
      </c>
      <c r="D1" s="684" t="s">
        <v>462</v>
      </c>
      <c r="E1" s="683" t="s">
        <v>463</v>
      </c>
      <c r="F1" s="683" t="s">
        <v>464</v>
      </c>
      <c r="G1" s="685" t="s">
        <v>610</v>
      </c>
      <c r="H1" s="685"/>
      <c r="I1" s="682" t="s">
        <v>466</v>
      </c>
      <c r="J1" s="685" t="s">
        <v>565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960</v>
      </c>
      <c r="F5" s="683" t="s">
        <v>960</v>
      </c>
      <c r="J5" s="870">
        <v>1</v>
      </c>
    </row>
    <row r="6" spans="3:10" ht="21">
      <c r="C6" s="688"/>
      <c r="D6" s="689"/>
      <c r="E6" s="687"/>
      <c r="F6" s="683" t="s">
        <v>960</v>
      </c>
      <c r="J6" s="870">
        <v>1</v>
      </c>
    </row>
    <row r="7" spans="2:10" ht="42" customHeight="1">
      <c r="B7" s="1062" t="s">
        <v>564</v>
      </c>
      <c r="C7" s="1063"/>
      <c r="D7" s="1063"/>
      <c r="F7" s="690"/>
      <c r="J7" s="870">
        <v>1</v>
      </c>
    </row>
    <row r="8" spans="3:10" ht="21">
      <c r="C8" s="688"/>
      <c r="D8" s="689"/>
      <c r="E8" s="690" t="s">
        <v>961</v>
      </c>
      <c r="F8" s="690" t="s">
        <v>812</v>
      </c>
      <c r="J8" s="870">
        <v>1</v>
      </c>
    </row>
    <row r="9" spans="2:10" ht="36.75" customHeight="1" thickBot="1">
      <c r="B9" s="1106">
        <f>OTCHET!B9</f>
        <v>0</v>
      </c>
      <c r="C9" s="1107"/>
      <c r="D9" s="1107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962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06" t="str">
        <f>OTCHET!B12</f>
        <v>ОБЩИНА ПЛОВДИВ</v>
      </c>
      <c r="C12" s="1107"/>
      <c r="D12" s="1107"/>
      <c r="E12" s="690" t="s">
        <v>963</v>
      </c>
      <c r="F12" s="695" t="str">
        <f>OTCHET!$F12</f>
        <v>6609</v>
      </c>
      <c r="J12" s="870">
        <v>1</v>
      </c>
    </row>
    <row r="13" spans="2:10" ht="21.75" thickTop="1">
      <c r="B13" s="693" t="s">
        <v>964</v>
      </c>
      <c r="E13" s="696" t="s">
        <v>965</v>
      </c>
      <c r="F13" s="697" t="s">
        <v>960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966</v>
      </c>
      <c r="J18" s="870">
        <v>1</v>
      </c>
    </row>
    <row r="19" spans="1:10" ht="21.75" thickBot="1">
      <c r="A19" s="698"/>
      <c r="B19" s="699"/>
      <c r="C19" s="700"/>
      <c r="D19" s="701" t="s">
        <v>967</v>
      </c>
      <c r="E19" s="702" t="s">
        <v>968</v>
      </c>
      <c r="F19" s="702" t="s">
        <v>640</v>
      </c>
      <c r="G19" s="702" t="s">
        <v>641</v>
      </c>
      <c r="H19" s="702" t="s">
        <v>642</v>
      </c>
      <c r="I19" s="702" t="s">
        <v>969</v>
      </c>
      <c r="J19" s="870">
        <v>1</v>
      </c>
    </row>
    <row r="20" spans="2:10" ht="21.75" thickBot="1">
      <c r="B20" s="703" t="s">
        <v>870</v>
      </c>
      <c r="C20" s="704"/>
      <c r="D20" s="705" t="s">
        <v>566</v>
      </c>
      <c r="E20" s="706">
        <f>OTCHET!E20</f>
        <v>2013</v>
      </c>
      <c r="F20" s="863"/>
      <c r="G20" s="863"/>
      <c r="H20" s="863"/>
      <c r="I20" s="377" t="s">
        <v>530</v>
      </c>
      <c r="J20" s="871">
        <v>1</v>
      </c>
    </row>
    <row r="21" spans="2:10" ht="21.75" thickBot="1">
      <c r="B21" s="707"/>
      <c r="C21" s="708"/>
      <c r="D21" s="709" t="s">
        <v>972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08" t="s">
        <v>973</v>
      </c>
      <c r="D22" s="1109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04" t="s">
        <v>977</v>
      </c>
      <c r="D23" s="1105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10" t="s">
        <v>982</v>
      </c>
      <c r="D24" s="1111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04" t="s">
        <v>988</v>
      </c>
      <c r="D25" s="1105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04" t="s">
        <v>993</v>
      </c>
      <c r="D26" s="1105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04" t="s">
        <v>567</v>
      </c>
      <c r="D27" s="1105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04" t="s">
        <v>1005</v>
      </c>
      <c r="D28" s="1105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04" t="s">
        <v>1008</v>
      </c>
      <c r="D29" s="1105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04" t="s">
        <v>1011</v>
      </c>
      <c r="D30" s="1105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04" t="s">
        <v>1012</v>
      </c>
      <c r="D31" s="1105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04" t="s">
        <v>1019</v>
      </c>
      <c r="D32" s="1105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04" t="s">
        <v>1020</v>
      </c>
      <c r="D33" s="1105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04" t="s">
        <v>1021</v>
      </c>
      <c r="D34" s="1105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04" t="s">
        <v>1023</v>
      </c>
      <c r="D35" s="1105"/>
      <c r="E35" s="876">
        <f>OTCHET!$E76</f>
        <v>0</v>
      </c>
      <c r="F35" s="876">
        <f>OTCHET!$F76</f>
        <v>0</v>
      </c>
      <c r="G35" s="715">
        <f>OTCHET!$G76</f>
        <v>0</v>
      </c>
      <c r="H35" s="715">
        <f>OTCHET!$H76</f>
        <v>0</v>
      </c>
      <c r="I35" s="715">
        <f>OTCHET!$I76</f>
        <v>0</v>
      </c>
      <c r="J35" s="866">
        <f t="shared" si="0"/>
      </c>
    </row>
    <row r="36" spans="1:10" s="713" customFormat="1" ht="21">
      <c r="A36" s="718">
        <v>350</v>
      </c>
      <c r="B36" s="719">
        <v>2500</v>
      </c>
      <c r="C36" s="1112" t="s">
        <v>1038</v>
      </c>
      <c r="D36" s="1113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12" t="s">
        <v>1041</v>
      </c>
      <c r="D37" s="1113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04" t="s">
        <v>1042</v>
      </c>
      <c r="D38" s="1105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04" t="s">
        <v>11</v>
      </c>
      <c r="D39" s="1105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04" t="s">
        <v>15</v>
      </c>
      <c r="D40" s="1105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04" t="s">
        <v>20</v>
      </c>
      <c r="D41" s="1105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25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04" t="s">
        <v>36</v>
      </c>
      <c r="D43" s="1105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04" t="s">
        <v>37</v>
      </c>
      <c r="D44" s="1105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39</v>
      </c>
      <c r="C45" s="1104" t="s">
        <v>40</v>
      </c>
      <c r="D45" s="1105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21" t="s">
        <v>43</v>
      </c>
      <c r="D46" s="1122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53</v>
      </c>
      <c r="E47" s="731">
        <f>OTCHET!$E150</f>
        <v>0</v>
      </c>
      <c r="F47" s="731">
        <f>OTCHET!$F150</f>
        <v>0</v>
      </c>
      <c r="G47" s="731">
        <f>OTCHET!$G150</f>
        <v>0</v>
      </c>
      <c r="H47" s="731">
        <f>OTCHET!$H150</f>
        <v>0</v>
      </c>
      <c r="I47" s="731">
        <f>OTCHET!$I150</f>
        <v>0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25" t="str">
        <f>$B$7</f>
        <v>ОТЧЕТ  ЗА  КАСОВОТО  ИЗПЪЛНЕНИЕ  НА  БЮДЖЕТА / ИБСФ
ПО ПЪЛНА ЕДИННА БЮДЖЕТНА КЛАСИФИКАЦИЯ</v>
      </c>
      <c r="C52" s="1126"/>
      <c r="D52" s="1126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961</v>
      </c>
      <c r="F53" s="738" t="s">
        <v>812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27">
        <f>$B$9</f>
        <v>0</v>
      </c>
      <c r="C54" s="1128"/>
      <c r="D54" s="1128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962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27" t="str">
        <f>$B$12</f>
        <v>ОБЩИНА ПЛОВДИВ</v>
      </c>
      <c r="C57" s="1128"/>
      <c r="D57" s="1128"/>
      <c r="E57" s="737" t="s">
        <v>963</v>
      </c>
      <c r="F57" s="744" t="str">
        <f>$F$12</f>
        <v>6609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964</v>
      </c>
      <c r="C58" s="683"/>
      <c r="D58" s="684"/>
      <c r="E58" s="743" t="s">
        <v>965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966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870</v>
      </c>
      <c r="C61" s="1129" t="s">
        <v>850</v>
      </c>
      <c r="D61" s="1130"/>
      <c r="E61" s="746" t="s">
        <v>968</v>
      </c>
      <c r="F61" s="747" t="s">
        <v>969</v>
      </c>
      <c r="G61" s="747" t="s">
        <v>969</v>
      </c>
      <c r="H61" s="747" t="s">
        <v>969</v>
      </c>
      <c r="I61" s="747" t="s">
        <v>969</v>
      </c>
      <c r="J61" s="872">
        <v>1</v>
      </c>
      <c r="K61" s="1114" t="s">
        <v>606</v>
      </c>
      <c r="L61" s="1114" t="s">
        <v>607</v>
      </c>
      <c r="M61" s="1114" t="s">
        <v>608</v>
      </c>
      <c r="N61" s="1114" t="s">
        <v>609</v>
      </c>
    </row>
    <row r="62" spans="2:14" s="698" customFormat="1" ht="49.5" customHeight="1" thickBot="1">
      <c r="B62" s="748"/>
      <c r="C62" s="1117" t="s">
        <v>568</v>
      </c>
      <c r="D62" s="1118"/>
      <c r="E62" s="749">
        <f>+E20</f>
        <v>2013</v>
      </c>
      <c r="F62" s="863" t="s">
        <v>640</v>
      </c>
      <c r="G62" s="863" t="s">
        <v>641</v>
      </c>
      <c r="H62" s="863" t="s">
        <v>642</v>
      </c>
      <c r="I62" s="377" t="s">
        <v>530</v>
      </c>
      <c r="J62" s="872">
        <v>1</v>
      </c>
      <c r="K62" s="1123"/>
      <c r="L62" s="1123"/>
      <c r="M62" s="1115"/>
      <c r="N62" s="1115"/>
    </row>
    <row r="63" spans="2:14" s="698" customFormat="1" ht="39" customHeight="1" thickBot="1">
      <c r="B63" s="750"/>
      <c r="C63" s="1119" t="s">
        <v>57</v>
      </c>
      <c r="D63" s="1120"/>
      <c r="E63" s="751"/>
      <c r="F63" s="751"/>
      <c r="G63" s="751"/>
      <c r="H63" s="751"/>
      <c r="I63" s="751"/>
      <c r="J63" s="872">
        <v>1</v>
      </c>
      <c r="K63" s="1124"/>
      <c r="L63" s="1124"/>
      <c r="M63" s="1116"/>
      <c r="N63" s="1116"/>
    </row>
    <row r="64" spans="1:14" s="713" customFormat="1" ht="34.5" customHeight="1">
      <c r="A64" s="720">
        <v>5</v>
      </c>
      <c r="B64" s="711">
        <v>100</v>
      </c>
      <c r="C64" s="1135" t="s">
        <v>61</v>
      </c>
      <c r="D64" s="1136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12" t="s">
        <v>64</v>
      </c>
      <c r="D65" s="1113"/>
      <c r="E65" s="876">
        <f>OTCHET!$E173</f>
        <v>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04" t="s">
        <v>70</v>
      </c>
      <c r="D66" s="1105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10" t="s">
        <v>76</v>
      </c>
      <c r="D67" s="1137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12" t="s">
        <v>77</v>
      </c>
      <c r="D68" s="1113"/>
      <c r="E68" s="876">
        <f>OTCHET!$E186</f>
        <v>47806</v>
      </c>
      <c r="F68" s="876">
        <f>OTCHET!$F186</f>
        <v>0</v>
      </c>
      <c r="G68" s="715">
        <f>OTCHET!$G186</f>
        <v>47806</v>
      </c>
      <c r="H68" s="715">
        <f>OTCHET!$H186</f>
        <v>0</v>
      </c>
      <c r="I68" s="715">
        <f>OTCHET!$I186</f>
        <v>47806</v>
      </c>
      <c r="J68" s="866">
        <f t="shared" si="1"/>
        <v>1</v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31" t="s">
        <v>619</v>
      </c>
      <c r="D69" s="1132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31" t="s">
        <v>101</v>
      </c>
      <c r="D70" s="1132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31" t="s">
        <v>105</v>
      </c>
      <c r="D71" s="1132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33" t="s">
        <v>106</v>
      </c>
      <c r="D72" s="1134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33" t="s">
        <v>107</v>
      </c>
      <c r="D73" s="1134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33" t="s">
        <v>108</v>
      </c>
      <c r="D74" s="1134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31" t="s">
        <v>109</v>
      </c>
      <c r="D75" s="1132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117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31" t="s">
        <v>124</v>
      </c>
      <c r="D77" s="1132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31" t="s">
        <v>125</v>
      </c>
      <c r="D78" s="1132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31" t="s">
        <v>126</v>
      </c>
      <c r="D79" s="1132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31" t="s">
        <v>127</v>
      </c>
      <c r="D80" s="1132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31" t="s">
        <v>134</v>
      </c>
      <c r="D81" s="1132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31" t="s">
        <v>138</v>
      </c>
      <c r="D82" s="1132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31" t="s">
        <v>504</v>
      </c>
      <c r="D83" s="1132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33" t="s">
        <v>139</v>
      </c>
      <c r="D84" s="1134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31" t="s">
        <v>140</v>
      </c>
      <c r="D85" s="1132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38" t="s">
        <v>143</v>
      </c>
      <c r="D86" s="1139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38" t="s">
        <v>144</v>
      </c>
      <c r="D87" s="1139"/>
      <c r="E87" s="876">
        <f>OTCHET!$E255</f>
        <v>0</v>
      </c>
      <c r="F87" s="876">
        <f>OTCHET!$F255</f>
        <v>0</v>
      </c>
      <c r="G87" s="715">
        <f>OTCHET!$G255</f>
        <v>0</v>
      </c>
      <c r="H87" s="715">
        <f>OTCHET!$H255</f>
        <v>0</v>
      </c>
      <c r="I87" s="715">
        <f>OTCHET!$I255</f>
        <v>0</v>
      </c>
      <c r="J87" s="866">
        <f t="shared" si="1"/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38" t="s">
        <v>152</v>
      </c>
      <c r="D88" s="1139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38" t="s">
        <v>155</v>
      </c>
      <c r="D89" s="1139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31" t="s">
        <v>156</v>
      </c>
      <c r="D90" s="1132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44" t="s">
        <v>161</v>
      </c>
      <c r="D91" s="1145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569</v>
      </c>
      <c r="C92" s="1146" t="s">
        <v>166</v>
      </c>
      <c r="D92" s="1147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48" t="s">
        <v>170</v>
      </c>
      <c r="D93" s="1148"/>
      <c r="E93" s="731">
        <f>OTCHET!$E281</f>
        <v>47806</v>
      </c>
      <c r="F93" s="731">
        <f>OTCHET!$F281</f>
        <v>0</v>
      </c>
      <c r="G93" s="731">
        <f>OTCHET!$G281</f>
        <v>47806</v>
      </c>
      <c r="H93" s="731">
        <f>OTCHET!$H281</f>
        <v>0</v>
      </c>
      <c r="I93" s="731">
        <f>OTCHET!$I281</f>
        <v>47806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25" t="str">
        <f>$B$7</f>
        <v>ОТЧЕТ  ЗА  КАСОВОТО  ИЗПЪЛНЕНИЕ  НА  БЮДЖЕТА / ИБСФ
ПО ПЪЛНА ЕДИННА БЮДЖЕТНА КЛАСИФИКАЦИЯ</v>
      </c>
      <c r="C96" s="1126"/>
      <c r="D96" s="1126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961</v>
      </c>
      <c r="F97" s="738" t="s">
        <v>812</v>
      </c>
      <c r="J97" s="870">
        <v>1</v>
      </c>
    </row>
    <row r="98" spans="1:10" ht="38.25" customHeight="1" thickBot="1">
      <c r="A98" s="728"/>
      <c r="B98" s="1127">
        <f>$B$9</f>
        <v>0</v>
      </c>
      <c r="C98" s="1128"/>
      <c r="D98" s="1128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962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27" t="str">
        <f>$B$12</f>
        <v>ОБЩИНА ПЛОВДИВ</v>
      </c>
      <c r="C101" s="1128"/>
      <c r="D101" s="1128"/>
      <c r="E101" s="737" t="s">
        <v>963</v>
      </c>
      <c r="F101" s="744" t="str">
        <f>$F$12</f>
        <v>6609</v>
      </c>
      <c r="J101" s="870">
        <v>1</v>
      </c>
    </row>
    <row r="102" spans="1:10" ht="21.75" thickTop="1">
      <c r="A102" s="728"/>
      <c r="B102" s="693" t="s">
        <v>964</v>
      </c>
      <c r="E102" s="743" t="s">
        <v>965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966</v>
      </c>
      <c r="J104" s="870">
        <v>1</v>
      </c>
    </row>
    <row r="105" spans="1:10" ht="21">
      <c r="A105" s="728"/>
      <c r="B105" s="770"/>
      <c r="C105" s="1149"/>
      <c r="D105" s="1150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870</v>
      </c>
      <c r="C106" s="1140" t="s">
        <v>171</v>
      </c>
      <c r="D106" s="1141"/>
      <c r="E106" s="773" t="s">
        <v>505</v>
      </c>
      <c r="F106" s="773" t="s">
        <v>969</v>
      </c>
      <c r="G106" s="773" t="s">
        <v>969</v>
      </c>
      <c r="H106" s="964" t="s">
        <v>969</v>
      </c>
      <c r="I106" s="773" t="s">
        <v>969</v>
      </c>
      <c r="J106" s="870">
        <v>1</v>
      </c>
    </row>
    <row r="107" spans="1:10" ht="42.75" customHeight="1">
      <c r="A107" s="728"/>
      <c r="B107" s="772"/>
      <c r="C107" s="1140" t="s">
        <v>568</v>
      </c>
      <c r="D107" s="1141"/>
      <c r="E107" s="773" t="s">
        <v>790</v>
      </c>
      <c r="F107" s="863" t="s">
        <v>640</v>
      </c>
      <c r="G107" s="863" t="s">
        <v>641</v>
      </c>
      <c r="H107" s="957" t="s">
        <v>642</v>
      </c>
      <c r="I107" s="377" t="s">
        <v>530</v>
      </c>
      <c r="J107" s="870">
        <v>1</v>
      </c>
    </row>
    <row r="108" spans="1:10" ht="21.75" thickBot="1">
      <c r="A108" s="728"/>
      <c r="B108" s="774"/>
      <c r="C108" s="1142"/>
      <c r="D108" s="1143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2" t="s">
        <v>173</v>
      </c>
      <c r="D109" s="1153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54" t="s">
        <v>174</v>
      </c>
      <c r="D110" s="1155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56" t="s">
        <v>570</v>
      </c>
      <c r="D111" s="1157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04" t="s">
        <v>178</v>
      </c>
      <c r="D112" s="1105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58" t="s">
        <v>187</v>
      </c>
      <c r="D113" s="1159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60" t="s">
        <v>190</v>
      </c>
      <c r="D114" s="1161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870</v>
      </c>
      <c r="C115" s="1164" t="s">
        <v>191</v>
      </c>
      <c r="D115" s="1165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54" t="s">
        <v>192</v>
      </c>
      <c r="D116" s="1155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35" t="s">
        <v>193</v>
      </c>
      <c r="D117" s="1136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12" t="s">
        <v>194</v>
      </c>
      <c r="D118" s="1113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51" t="s">
        <v>450</v>
      </c>
      <c r="D119" s="1134"/>
      <c r="E119" s="884">
        <f>OTCHET!$E377</f>
        <v>0</v>
      </c>
      <c r="F119" s="889">
        <f>OTCHET!$F377</f>
        <v>0</v>
      </c>
      <c r="G119" s="788">
        <f>OTCHET!$G377</f>
        <v>0</v>
      </c>
      <c r="H119" s="916"/>
      <c r="I119" s="788">
        <f>OTCHET!$I377</f>
        <v>0</v>
      </c>
      <c r="J119" s="867">
        <f t="shared" si="2"/>
      </c>
    </row>
    <row r="120" spans="1:10" s="713" customFormat="1" ht="21.75" customHeight="1">
      <c r="A120" s="720">
        <v>200</v>
      </c>
      <c r="B120" s="714">
        <v>6300</v>
      </c>
      <c r="C120" s="1151" t="s">
        <v>451</v>
      </c>
      <c r="D120" s="1134"/>
      <c r="E120" s="884">
        <f>OTCHET!$E380</f>
        <v>47806</v>
      </c>
      <c r="F120" s="889">
        <f>OTCHET!$F380</f>
        <v>0</v>
      </c>
      <c r="G120" s="788">
        <f>OTCHET!$G380</f>
        <v>47806</v>
      </c>
      <c r="H120" s="916"/>
      <c r="I120" s="788">
        <f>OTCHET!$I380</f>
        <v>47806</v>
      </c>
      <c r="J120" s="867">
        <f t="shared" si="2"/>
        <v>1</v>
      </c>
    </row>
    <row r="121" spans="1:19" s="789" customFormat="1" ht="34.5" customHeight="1">
      <c r="A121" s="721">
        <v>210</v>
      </c>
      <c r="B121" s="714">
        <v>6400</v>
      </c>
      <c r="C121" s="1162" t="s">
        <v>452</v>
      </c>
      <c r="D121" s="1163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571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51" t="s">
        <v>454</v>
      </c>
      <c r="D123" s="1134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51" t="s">
        <v>509</v>
      </c>
      <c r="D124" s="1134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69" t="s">
        <v>613</v>
      </c>
      <c r="D125" s="1170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60" t="s">
        <v>646</v>
      </c>
      <c r="D126" s="1161"/>
      <c r="E126" s="731">
        <f>OTCHET!$E401</f>
        <v>47806</v>
      </c>
      <c r="F126" s="731">
        <f>OTCHET!$F401</f>
        <v>0</v>
      </c>
      <c r="G126" s="731">
        <f>OTCHET!$G401</f>
        <v>47806</v>
      </c>
      <c r="H126" s="961"/>
      <c r="I126" s="731">
        <f>OTCHET!$I401</f>
        <v>47806</v>
      </c>
      <c r="J126" s="870">
        <v>1</v>
      </c>
    </row>
    <row r="127" spans="1:10" ht="54" customHeight="1" thickBot="1">
      <c r="A127" s="728">
        <v>261</v>
      </c>
      <c r="B127" s="783" t="s">
        <v>870</v>
      </c>
      <c r="C127" s="1171" t="s">
        <v>647</v>
      </c>
      <c r="D127" s="1172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54" t="s">
        <v>648</v>
      </c>
      <c r="D128" s="1155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56" t="s">
        <v>649</v>
      </c>
      <c r="D129" s="1157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04" t="s">
        <v>572</v>
      </c>
      <c r="D130" s="1105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10" t="s">
        <v>573</v>
      </c>
      <c r="D131" s="1111"/>
      <c r="E131" s="884">
        <f>OTCHET!$E406</f>
        <v>0</v>
      </c>
      <c r="F131" s="884">
        <f>OTCHET!$F406</f>
        <v>0</v>
      </c>
      <c r="G131" s="795">
        <f>OTCHET!$G406</f>
        <v>0</v>
      </c>
      <c r="H131" s="916"/>
      <c r="I131" s="795">
        <f>OTCHET!$I406</f>
        <v>0</v>
      </c>
      <c r="J131" s="867">
        <f>(IF(E131&lt;&gt;0,$J$2,IF(I131&lt;&gt;0,$J$2,"")))</f>
      </c>
    </row>
    <row r="132" spans="1:10" s="713" customFormat="1" ht="24" customHeight="1">
      <c r="A132" s="720">
        <v>295</v>
      </c>
      <c r="B132" s="714">
        <v>7700</v>
      </c>
      <c r="C132" s="1110" t="s">
        <v>650</v>
      </c>
      <c r="D132" s="1137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73" t="s">
        <v>639</v>
      </c>
      <c r="D133" s="1174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60" t="s">
        <v>651</v>
      </c>
      <c r="D134" s="1161"/>
      <c r="E134" s="731">
        <f>OTCHET!$E411</f>
        <v>0</v>
      </c>
      <c r="F134" s="731">
        <f>OTCHET!$F411</f>
        <v>0</v>
      </c>
      <c r="G134" s="731">
        <f>OTCHET!$G411</f>
        <v>0</v>
      </c>
      <c r="H134" s="961"/>
      <c r="I134" s="731">
        <f>OTCHET!$I411</f>
        <v>0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25" t="str">
        <f>$B$7</f>
        <v>ОТЧЕТ  ЗА  КАСОВОТО  ИЗПЪЛНЕНИЕ  НА  БЮДЖЕТА / ИБСФ
ПО ПЪЛНА ЕДИННА БЮДЖЕТНА КЛАСИФИКАЦИЯ</v>
      </c>
      <c r="C138" s="1126"/>
      <c r="D138" s="1126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961</v>
      </c>
      <c r="F139" s="738" t="s">
        <v>812</v>
      </c>
      <c r="J139" s="870">
        <v>1</v>
      </c>
    </row>
    <row r="140" spans="1:10" ht="38.25" customHeight="1" thickBot="1">
      <c r="A140" s="766"/>
      <c r="B140" s="1127">
        <f>$B$9</f>
        <v>0</v>
      </c>
      <c r="C140" s="1128"/>
      <c r="D140" s="1128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962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27" t="str">
        <f>$B$12</f>
        <v>ОБЩИНА ПЛОВДИВ</v>
      </c>
      <c r="C143" s="1128"/>
      <c r="D143" s="1128"/>
      <c r="E143" s="737" t="s">
        <v>963</v>
      </c>
      <c r="F143" s="744" t="str">
        <f>$F$12</f>
        <v>6609</v>
      </c>
      <c r="J143" s="870">
        <v>1</v>
      </c>
    </row>
    <row r="144" spans="1:10" ht="21.75" thickTop="1">
      <c r="A144" s="766"/>
      <c r="B144" s="693" t="s">
        <v>964</v>
      </c>
      <c r="E144" s="743" t="s">
        <v>965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966</v>
      </c>
      <c r="J146" s="870">
        <v>1</v>
      </c>
    </row>
    <row r="147" spans="1:10" ht="21.75" thickBot="1">
      <c r="A147" s="766"/>
      <c r="B147" s="797"/>
      <c r="C147" s="798"/>
      <c r="D147" s="799" t="s">
        <v>574</v>
      </c>
      <c r="E147" s="800" t="s">
        <v>520</v>
      </c>
      <c r="F147" s="801" t="s">
        <v>969</v>
      </c>
      <c r="G147" s="801" t="s">
        <v>969</v>
      </c>
      <c r="H147" s="801" t="s">
        <v>969</v>
      </c>
      <c r="I147" s="801" t="s">
        <v>969</v>
      </c>
      <c r="J147" s="870">
        <v>1</v>
      </c>
    </row>
    <row r="148" spans="1:10" ht="38.25" thickBot="1">
      <c r="A148" s="766"/>
      <c r="B148" s="802"/>
      <c r="C148" s="802"/>
      <c r="D148" s="803" t="s">
        <v>653</v>
      </c>
      <c r="E148" s="801">
        <f>+E20</f>
        <v>2013</v>
      </c>
      <c r="F148" s="863" t="s">
        <v>640</v>
      </c>
      <c r="G148" s="863" t="s">
        <v>641</v>
      </c>
      <c r="H148" s="863" t="s">
        <v>642</v>
      </c>
      <c r="I148" s="377" t="s">
        <v>530</v>
      </c>
      <c r="J148" s="870">
        <v>1</v>
      </c>
    </row>
    <row r="149" spans="1:10" ht="21.75" thickBot="1">
      <c r="A149" s="766"/>
      <c r="B149" s="804"/>
      <c r="C149" s="805"/>
      <c r="D149" s="806" t="s">
        <v>654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0</v>
      </c>
      <c r="F150" s="811">
        <f>+F47-F93+F114+F126+F134</f>
        <v>0</v>
      </c>
      <c r="G150" s="811">
        <f>+G47-G93+G114+G126+G134</f>
        <v>0</v>
      </c>
      <c r="H150" s="811">
        <f>+H47-H93+H114+H126+H134</f>
        <v>0</v>
      </c>
      <c r="I150" s="811">
        <f>+I47-I93+I114+I126+I134</f>
        <v>0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25" t="str">
        <f>$B$7</f>
        <v>ОТЧЕТ  ЗА  КАСОВОТО  ИЗПЪЛНЕНИЕ  НА  БЮДЖЕТА / ИБСФ
ПО ПЪЛНА ЕДИННА БЮДЖЕТНА КЛАСИФИКАЦИЯ</v>
      </c>
      <c r="C154" s="1126"/>
      <c r="D154" s="1126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961</v>
      </c>
      <c r="F155" s="738" t="s">
        <v>812</v>
      </c>
      <c r="J155" s="870">
        <v>1</v>
      </c>
    </row>
    <row r="156" spans="1:10" ht="38.25" customHeight="1" thickBot="1">
      <c r="A156" s="766"/>
      <c r="B156" s="1127">
        <f>$B$9</f>
        <v>0</v>
      </c>
      <c r="C156" s="1128"/>
      <c r="D156" s="1128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962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27" t="str">
        <f>$B$12</f>
        <v>ОБЩИНА ПЛОВДИВ</v>
      </c>
      <c r="C159" s="1128"/>
      <c r="D159" s="1128"/>
      <c r="E159" s="737" t="s">
        <v>963</v>
      </c>
      <c r="F159" s="744" t="str">
        <f>$F$12</f>
        <v>6609</v>
      </c>
      <c r="J159" s="870">
        <v>1</v>
      </c>
    </row>
    <row r="160" spans="1:10" ht="21.75" thickTop="1">
      <c r="A160" s="766"/>
      <c r="B160" s="693" t="s">
        <v>964</v>
      </c>
      <c r="E160" s="743" t="s">
        <v>965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966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870</v>
      </c>
      <c r="C164" s="818"/>
      <c r="D164" s="748" t="s">
        <v>655</v>
      </c>
      <c r="E164" s="773" t="s">
        <v>968</v>
      </c>
      <c r="F164" s="773" t="s">
        <v>969</v>
      </c>
      <c r="G164" s="773" t="s">
        <v>969</v>
      </c>
      <c r="H164" s="964" t="s">
        <v>969</v>
      </c>
      <c r="I164" s="773" t="s">
        <v>969</v>
      </c>
      <c r="J164" s="870">
        <v>1</v>
      </c>
    </row>
    <row r="165" spans="1:10" ht="21.75" thickBot="1">
      <c r="A165" s="766"/>
      <c r="B165" s="819"/>
      <c r="C165" s="771"/>
      <c r="D165" s="705" t="s">
        <v>568</v>
      </c>
      <c r="E165" s="749">
        <f>+E20</f>
        <v>2013</v>
      </c>
      <c r="F165" s="863" t="s">
        <v>640</v>
      </c>
      <c r="G165" s="863" t="s">
        <v>641</v>
      </c>
      <c r="H165" s="957" t="s">
        <v>642</v>
      </c>
      <c r="I165" s="377" t="s">
        <v>530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656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68" t="s">
        <v>657</v>
      </c>
      <c r="D167" s="1136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31" t="s">
        <v>661</v>
      </c>
      <c r="D168" s="1132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31" t="s">
        <v>664</v>
      </c>
      <c r="D169" s="1132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33" t="s">
        <v>667</v>
      </c>
      <c r="D170" s="1134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66" t="s">
        <v>674</v>
      </c>
      <c r="D171" s="1167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12" t="s">
        <v>575</v>
      </c>
      <c r="D172" s="1113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10" t="s">
        <v>576</v>
      </c>
      <c r="D173" s="1137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10" t="s">
        <v>698</v>
      </c>
      <c r="D174" s="1137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04" t="s">
        <v>577</v>
      </c>
      <c r="D175" s="1105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04" t="s">
        <v>578</v>
      </c>
      <c r="D176" s="1105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12" t="s">
        <v>711</v>
      </c>
      <c r="D177" s="1113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12" t="s">
        <v>715</v>
      </c>
      <c r="D178" s="1113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10" t="s">
        <v>579</v>
      </c>
      <c r="D179" s="1137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51" t="s">
        <v>616</v>
      </c>
      <c r="D180" s="1134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12" t="s">
        <v>728</v>
      </c>
      <c r="D181" s="1113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51" t="s">
        <v>580</v>
      </c>
      <c r="D182" s="1175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76" t="s">
        <v>581</v>
      </c>
      <c r="D183" s="1137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12" t="s">
        <v>582</v>
      </c>
      <c r="D184" s="1113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76" t="s">
        <v>583</v>
      </c>
      <c r="D185" s="1181"/>
      <c r="E185" s="884">
        <f>OTCHET!$E540</f>
        <v>0</v>
      </c>
      <c r="F185" s="885">
        <f>OTCHET!$F540</f>
        <v>0</v>
      </c>
      <c r="G185" s="780">
        <f>OTCHET!$G540</f>
        <v>0</v>
      </c>
      <c r="H185" s="916"/>
      <c r="I185" s="780">
        <f>OTCHET!$I540</f>
        <v>0</v>
      </c>
      <c r="J185" s="867">
        <f t="shared" si="3"/>
      </c>
    </row>
    <row r="186" spans="1:10" s="713" customFormat="1" ht="35.25" customHeight="1">
      <c r="A186" s="756">
        <v>565</v>
      </c>
      <c r="B186" s="714">
        <v>9600</v>
      </c>
      <c r="C186" s="1176" t="s">
        <v>584</v>
      </c>
      <c r="D186" s="1137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82" t="s">
        <v>779</v>
      </c>
      <c r="D187" s="1159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785</v>
      </c>
      <c r="E188" s="731">
        <f>OTCHET!$E571</f>
        <v>0</v>
      </c>
      <c r="F188" s="731">
        <f>OTCHET!$F571</f>
        <v>0</v>
      </c>
      <c r="G188" s="731">
        <f>OTCHET!$G571</f>
        <v>0</v>
      </c>
      <c r="H188" s="961"/>
      <c r="I188" s="731">
        <f>OTCHET!$I571</f>
        <v>0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25" t="str">
        <f>$B$7</f>
        <v>ОТЧЕТ  ЗА  КАСОВОТО  ИЗПЪЛНЕНИЕ  НА  БЮДЖЕТА / ИБСФ
ПО ПЪЛНА ЕДИННА БЮДЖЕТНА КЛАСИФИКАЦИЯ</v>
      </c>
      <c r="C192" s="1126"/>
      <c r="D192" s="1126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961</v>
      </c>
      <c r="F193" s="738" t="s">
        <v>812</v>
      </c>
      <c r="G193" s="713"/>
      <c r="H193" s="713"/>
      <c r="J193" s="869">
        <v>1</v>
      </c>
    </row>
    <row r="194" spans="2:10" ht="21.75" thickBot="1">
      <c r="B194" s="1127">
        <f>$B$9</f>
        <v>0</v>
      </c>
      <c r="C194" s="1128"/>
      <c r="D194" s="1128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962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27" t="str">
        <f>$B$12</f>
        <v>ОБЩИНА ПЛОВДИВ</v>
      </c>
      <c r="C197" s="1128"/>
      <c r="D197" s="1128"/>
      <c r="E197" s="737" t="s">
        <v>963</v>
      </c>
      <c r="F197" s="744" t="str">
        <f>$F$12</f>
        <v>6609</v>
      </c>
      <c r="G197" s="713"/>
      <c r="H197" s="713"/>
      <c r="J197" s="869">
        <v>1</v>
      </c>
    </row>
    <row r="198" spans="2:10" ht="21.75" thickTop="1">
      <c r="B198" s="693" t="s">
        <v>964</v>
      </c>
      <c r="E198" s="743" t="s">
        <v>965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966</v>
      </c>
      <c r="G200" s="713"/>
      <c r="H200" s="713"/>
      <c r="J200" s="869">
        <v>1</v>
      </c>
    </row>
    <row r="201" spans="2:10" ht="21.75" thickBot="1">
      <c r="B201" s="838" t="s">
        <v>870</v>
      </c>
      <c r="C201" s="839"/>
      <c r="D201" s="840" t="s">
        <v>585</v>
      </c>
      <c r="E201" s="841" t="s">
        <v>968</v>
      </c>
      <c r="F201" s="841" t="s">
        <v>969</v>
      </c>
      <c r="G201" s="841" t="s">
        <v>969</v>
      </c>
      <c r="H201" s="841" t="s">
        <v>969</v>
      </c>
      <c r="I201" s="841" t="s">
        <v>969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640</v>
      </c>
      <c r="G202" s="864" t="s">
        <v>641</v>
      </c>
      <c r="H202" s="864" t="s">
        <v>642</v>
      </c>
      <c r="I202" s="845" t="s">
        <v>530</v>
      </c>
      <c r="J202" s="869">
        <v>1</v>
      </c>
    </row>
    <row r="203" spans="2:10" ht="21">
      <c r="B203" s="846" t="s">
        <v>586</v>
      </c>
      <c r="C203" s="1187" t="s">
        <v>587</v>
      </c>
      <c r="D203" s="1188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588</v>
      </c>
      <c r="C204" s="1189" t="s">
        <v>589</v>
      </c>
      <c r="D204" s="1190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590</v>
      </c>
      <c r="C205" s="1189" t="s">
        <v>591</v>
      </c>
      <c r="D205" s="1190"/>
      <c r="E205" s="896">
        <f>SUMIF(OTCHET!K:K,3,OTCHET!E:E)</f>
        <v>47806</v>
      </c>
      <c r="F205" s="896">
        <f>SUMIF(OTCHET!K:K,3,OTCHET!F:F)</f>
        <v>0</v>
      </c>
      <c r="G205" s="896">
        <f>SUMIF(OTCHET!K:K,3,OTCHET!G:G)</f>
        <v>47806</v>
      </c>
      <c r="H205" s="896">
        <f>SUMIF(OTCHET!K:K,3,OTCHET!H:H)</f>
        <v>0</v>
      </c>
      <c r="I205" s="896">
        <f>SUMIF(OTCHET!K:K,3,OTCHET!I:I)</f>
        <v>47806</v>
      </c>
      <c r="J205" s="869">
        <v>1</v>
      </c>
    </row>
    <row r="206" spans="2:10" ht="21">
      <c r="B206" s="847" t="s">
        <v>592</v>
      </c>
      <c r="C206" s="1177" t="s">
        <v>593</v>
      </c>
      <c r="D206" s="1178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594</v>
      </c>
      <c r="C207" s="1179" t="s">
        <v>595</v>
      </c>
      <c r="D207" s="1180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596</v>
      </c>
      <c r="C208" s="1191" t="s">
        <v>597</v>
      </c>
      <c r="D208" s="1191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598</v>
      </c>
      <c r="C209" s="1183" t="s">
        <v>599</v>
      </c>
      <c r="D209" s="1184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600</v>
      </c>
      <c r="C210" s="1183" t="s">
        <v>601</v>
      </c>
      <c r="D210" s="1184"/>
      <c r="E210" s="896">
        <f>SUMIF(OTCHET!K:K,8,OTCHET!E:E)</f>
        <v>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602</v>
      </c>
      <c r="C211" s="1185" t="s">
        <v>603</v>
      </c>
      <c r="D211" s="1186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604</v>
      </c>
      <c r="E212" s="851">
        <f>SUM(E203:E211)</f>
        <v>47806</v>
      </c>
      <c r="F212" s="851">
        <f>SUM(F203:F211)</f>
        <v>0</v>
      </c>
      <c r="G212" s="851">
        <f>SUM(G203:G211)</f>
        <v>47806</v>
      </c>
      <c r="H212" s="851">
        <f>SUM(H203:H211)</f>
        <v>0</v>
      </c>
      <c r="I212" s="851">
        <f>SUM(I203:I211)</f>
        <v>47806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206:D206"/>
    <mergeCell ref="C207:D207"/>
    <mergeCell ref="C184:D184"/>
    <mergeCell ref="C185:D185"/>
    <mergeCell ref="C186:D186"/>
    <mergeCell ref="C187:D187"/>
    <mergeCell ref="B192:D192"/>
    <mergeCell ref="B194:D194"/>
    <mergeCell ref="C178:D178"/>
    <mergeCell ref="C179:D179"/>
    <mergeCell ref="C180:D180"/>
    <mergeCell ref="C181:D181"/>
    <mergeCell ref="C132:D132"/>
    <mergeCell ref="C133:D133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B159:D159"/>
    <mergeCell ref="C167:D167"/>
    <mergeCell ref="C124:D124"/>
    <mergeCell ref="C125:D125"/>
    <mergeCell ref="C126:D126"/>
    <mergeCell ref="C127:D127"/>
    <mergeCell ref="C130:D130"/>
    <mergeCell ref="C131:D131"/>
    <mergeCell ref="B154:D154"/>
    <mergeCell ref="B156:D156"/>
    <mergeCell ref="C117:D117"/>
    <mergeCell ref="C118:D118"/>
    <mergeCell ref="C170:D170"/>
    <mergeCell ref="C171:D171"/>
    <mergeCell ref="C134:D134"/>
    <mergeCell ref="B138:D138"/>
    <mergeCell ref="B140:D140"/>
    <mergeCell ref="B143:D143"/>
    <mergeCell ref="C168:D168"/>
    <mergeCell ref="C169:D169"/>
    <mergeCell ref="C128:D128"/>
    <mergeCell ref="C129:D129"/>
    <mergeCell ref="C121:D121"/>
    <mergeCell ref="C123:D123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80:D80"/>
    <mergeCell ref="C81:D81"/>
    <mergeCell ref="C86:D86"/>
    <mergeCell ref="C107:D107"/>
    <mergeCell ref="C106:D106"/>
    <mergeCell ref="C87:D87"/>
    <mergeCell ref="C88:D88"/>
    <mergeCell ref="C82:D82"/>
    <mergeCell ref="C83:D83"/>
    <mergeCell ref="C84:D84"/>
    <mergeCell ref="C85:D85"/>
    <mergeCell ref="M61:M63"/>
    <mergeCell ref="C74:D74"/>
    <mergeCell ref="C75:D75"/>
    <mergeCell ref="C64:D64"/>
    <mergeCell ref="C65:D65"/>
    <mergeCell ref="C66:D66"/>
    <mergeCell ref="C67:D67"/>
    <mergeCell ref="C70:D70"/>
    <mergeCell ref="C71:D71"/>
    <mergeCell ref="C72:D72"/>
    <mergeCell ref="B57:D57"/>
    <mergeCell ref="C61:D61"/>
    <mergeCell ref="C79:D79"/>
    <mergeCell ref="C68:D68"/>
    <mergeCell ref="C69:D69"/>
    <mergeCell ref="C73:D73"/>
    <mergeCell ref="C77:D77"/>
    <mergeCell ref="C78:D78"/>
    <mergeCell ref="C37:D37"/>
    <mergeCell ref="C38:D38"/>
    <mergeCell ref="C39:D39"/>
    <mergeCell ref="C40:D40"/>
    <mergeCell ref="N61:N63"/>
    <mergeCell ref="C62:D62"/>
    <mergeCell ref="C63:D63"/>
    <mergeCell ref="C44:D44"/>
    <mergeCell ref="C45:D45"/>
    <mergeCell ref="C46:D46"/>
    <mergeCell ref="K61:K63"/>
    <mergeCell ref="L61:L63"/>
    <mergeCell ref="B52:D52"/>
    <mergeCell ref="B54:D54"/>
    <mergeCell ref="C27:D27"/>
    <mergeCell ref="C28:D28"/>
    <mergeCell ref="C41:D41"/>
    <mergeCell ref="C43:D43"/>
    <mergeCell ref="C31:D31"/>
    <mergeCell ref="C32:D32"/>
    <mergeCell ref="C33:D33"/>
    <mergeCell ref="C34:D34"/>
    <mergeCell ref="C35:D35"/>
    <mergeCell ref="C36:D36"/>
    <mergeCell ref="C29:D29"/>
    <mergeCell ref="C30:D30"/>
    <mergeCell ref="B7:D7"/>
    <mergeCell ref="B9:D9"/>
    <mergeCell ref="B12:D12"/>
    <mergeCell ref="C22:D22"/>
    <mergeCell ref="C23:D23"/>
    <mergeCell ref="C24:D24"/>
    <mergeCell ref="C25:D25"/>
    <mergeCell ref="C26:D26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I12" sqref="I12:AE145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531</v>
      </c>
      <c r="B1" s="535">
        <v>134</v>
      </c>
      <c r="D1" s="535">
        <v>127</v>
      </c>
      <c r="E1" s="536" t="s">
        <v>532</v>
      </c>
      <c r="F1" s="537" t="s">
        <v>533</v>
      </c>
      <c r="G1" s="538" t="s">
        <v>534</v>
      </c>
      <c r="H1" s="539" t="s">
        <v>535</v>
      </c>
      <c r="I1" s="535"/>
    </row>
    <row r="2" spans="1:9" ht="12.75">
      <c r="A2" s="535" t="s">
        <v>536</v>
      </c>
      <c r="B2" s="535" t="s">
        <v>773</v>
      </c>
      <c r="G2" s="545" t="str">
        <f>CONCATENATE(G6,G7,G8,G9,G10,G11,G12,G13,G14,G15,G16,G17,G18,G19,G20,G21,G22,G23,G24,G25,G26,G27,G28,G29,G30,G31,G32,G33,G34,G35)</f>
        <v>+e906+e1040+e1174+e1308+e1442+e1576+e1710+e1844+e1978+e2112+e2246+e2380+e2514+e2648+e2782+e2916+e3050+e3184+e3318+e3452+e3586+e3720+e3854+e3988+e4122+e4256+e4390+e4524+e4658+e4792</v>
      </c>
      <c r="H2" s="546" t="str">
        <f>CONCATENATE(H6,H7,H8,H9,H10,H11,H12,H13,H14,H15,H16,H17,H18,H19,H20,H21,H22,H23,H24,H25,H26,H27,H28,H29,H30,H31,H32,H33,H34,H35)</f>
        <v>+e1033+e1167+e1301+e1435+e1569+e1703+e1837+e1971+e2105+e2239+e2373+e2507+e2641+e2775+e2909+e3043+e3177+e3311+e3445+e3579+e3713+e3847+e3981+e4115+e4249+e4383+e4517+e4651+e4785+e4919</v>
      </c>
      <c r="I2" s="535"/>
    </row>
    <row r="3" spans="1:9" ht="12.75">
      <c r="A3" s="535" t="s">
        <v>537</v>
      </c>
      <c r="B3" s="535" t="s">
        <v>771</v>
      </c>
      <c r="G3" s="545" t="str">
        <f>CONCATENATE(G36,G37,G38,G39,G40,G41,G42,G43,G44,G45,G46,G47,G48,G49,G50,G51,G52,G53,G54,G55,G56,G57,G58,G59,G60,G61,G62,G63,G64,G65)</f>
        <v>+e4926+e5060+e5194+e5328+e5462+e5596+e5730+e5864+e5998+e6132+e6266+e6400+e6534+e6668+e6802+e6936+e7070+e7204+e7338+e7472+e7606+e7740+e7874+e8008+e8142+e8276+e8410+e8544+e8678+e8812</v>
      </c>
      <c r="H3" s="546" t="str">
        <f>CONCATENATE(H36,H37,H38,H39,H40,H41,H42,H43,H44,H45,H46,H47,H48,H49,H50,H51,H52,H53,H54,H55,H56,H57,H58,H59,H60,H61,H62,H63,H64,H65)</f>
        <v>+e5053+e5187+e5321+e5455+e5589+e5723+e5857+e5991+e6125+e6259+e6393+e6527+e6661+e6795+e6929+e7063+e7197+e7331+e7465+e7599+e7733+e7867+e8001+e8135+e8269+e8403+e8537+e8671+e8805+e8939</v>
      </c>
      <c r="I3" s="535"/>
    </row>
    <row r="4" spans="1:9" ht="15.75">
      <c r="A4" s="535" t="s">
        <v>538</v>
      </c>
      <c r="B4" s="535" t="s">
        <v>643</v>
      </c>
      <c r="C4" s="547"/>
      <c r="G4" s="545" t="s">
        <v>539</v>
      </c>
      <c r="H4" s="546" t="s">
        <v>540</v>
      </c>
      <c r="I4" s="535"/>
    </row>
    <row r="5" spans="1:8" ht="31.5" customHeight="1">
      <c r="A5" s="535" t="s">
        <v>541</v>
      </c>
      <c r="B5" s="1192" t="s">
        <v>542</v>
      </c>
      <c r="C5" s="1192"/>
      <c r="D5" s="1192"/>
      <c r="E5" s="1192"/>
      <c r="F5" s="548" t="s">
        <v>543</v>
      </c>
      <c r="G5" s="549" t="str">
        <f>CONCATENATE(G2,G3)</f>
        <v>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+e8812</v>
      </c>
      <c r="H5" s="549" t="str">
        <f>CONCATENATE(H2,H3)</f>
        <v>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+e8939</v>
      </c>
    </row>
    <row r="6" spans="1:8" ht="12.75">
      <c r="A6" s="550"/>
      <c r="B6" s="551"/>
      <c r="F6" s="550">
        <f>VALUE(MID($B2,2,3))+5</f>
        <v>906</v>
      </c>
      <c r="G6" s="535" t="str">
        <f>CONCATENATE("+e",F6)</f>
        <v>+e906</v>
      </c>
      <c r="H6" s="535" t="str">
        <f>CONCATENATE("+e",F6+D1)</f>
        <v>+e1033</v>
      </c>
    </row>
    <row r="7" spans="6:8" ht="12.75">
      <c r="F7" s="535">
        <f>F6+$B$1</f>
        <v>1040</v>
      </c>
      <c r="G7" s="535" t="str">
        <f>CONCATENATE("+e",F7)</f>
        <v>+e1040</v>
      </c>
      <c r="H7" s="535" t="str">
        <f>CONCATENATE("+e",F7+$D$1)</f>
        <v>+e1167</v>
      </c>
    </row>
    <row r="8" spans="2:9" ht="12.75">
      <c r="B8" s="535" t="s">
        <v>772</v>
      </c>
      <c r="F8" s="535">
        <f aca="true" t="shared" si="0" ref="F8:F71">F7+$B$1</f>
        <v>1174</v>
      </c>
      <c r="G8" s="535" t="str">
        <f aca="true" t="shared" si="1" ref="G8:G71">CONCATENATE("+e",F8)</f>
        <v>+e1174</v>
      </c>
      <c r="H8" s="535" t="str">
        <f aca="true" t="shared" si="2" ref="H8:H71">CONCATENATE("+e",F8+$D$1)</f>
        <v>+e1301</v>
      </c>
      <c r="I8" s="535"/>
    </row>
    <row r="9" spans="6:9" ht="12.75">
      <c r="F9" s="535">
        <f t="shared" si="0"/>
        <v>1308</v>
      </c>
      <c r="G9" s="535" t="str">
        <f t="shared" si="1"/>
        <v>+e1308</v>
      </c>
      <c r="H9" s="535" t="str">
        <f t="shared" si="2"/>
        <v>+e1435</v>
      </c>
      <c r="I9" s="535"/>
    </row>
    <row r="10" spans="5:9" ht="12.75">
      <c r="E10" s="535">
        <v>1</v>
      </c>
      <c r="F10" s="535">
        <f t="shared" si="0"/>
        <v>1442</v>
      </c>
      <c r="G10" s="535" t="str">
        <f t="shared" si="1"/>
        <v>+e1442</v>
      </c>
      <c r="H10" s="535" t="str">
        <f t="shared" si="2"/>
        <v>+e1569</v>
      </c>
      <c r="I10" s="535"/>
    </row>
    <row r="11" spans="5:31" ht="18">
      <c r="E11" s="535">
        <v>2</v>
      </c>
      <c r="F11" s="535">
        <f t="shared" si="0"/>
        <v>1576</v>
      </c>
      <c r="G11" s="535" t="str">
        <f t="shared" si="1"/>
        <v>+e1576</v>
      </c>
      <c r="H11" s="535" t="str">
        <f t="shared" si="2"/>
        <v>+e1703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1710</v>
      </c>
      <c r="G12" s="535" t="str">
        <f t="shared" si="1"/>
        <v>+e1710</v>
      </c>
      <c r="H12" s="535" t="str">
        <f t="shared" si="2"/>
        <v>+e1837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1844</v>
      </c>
      <c r="G13" s="535" t="str">
        <f t="shared" si="1"/>
        <v>+e1844</v>
      </c>
      <c r="H13" s="535" t="str">
        <f t="shared" si="2"/>
        <v>+e1971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1978</v>
      </c>
      <c r="G14" s="535" t="str">
        <f t="shared" si="1"/>
        <v>+e1978</v>
      </c>
      <c r="H14" s="535" t="str">
        <f t="shared" si="2"/>
        <v>+e2105</v>
      </c>
      <c r="I14" s="1057">
        <f>$B$7</f>
        <v>0</v>
      </c>
      <c r="J14" s="1058"/>
      <c r="K14" s="1058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2112</v>
      </c>
      <c r="G15" s="535" t="str">
        <f t="shared" si="1"/>
        <v>+e2112</v>
      </c>
      <c r="H15" s="535" t="str">
        <f t="shared" si="2"/>
        <v>+e2239</v>
      </c>
      <c r="I15" s="281"/>
      <c r="J15" s="293"/>
      <c r="K15" s="294"/>
      <c r="L15" s="356" t="s">
        <v>961</v>
      </c>
      <c r="M15" s="356" t="s">
        <v>812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2246</v>
      </c>
      <c r="G16" s="535" t="str">
        <f t="shared" si="1"/>
        <v>+e2246</v>
      </c>
      <c r="H16" s="535" t="str">
        <f t="shared" si="2"/>
        <v>+e2373</v>
      </c>
      <c r="I16" s="1059">
        <f>$B$9</f>
        <v>0</v>
      </c>
      <c r="J16" s="1058"/>
      <c r="K16" s="1058"/>
      <c r="L16" s="357">
        <f>$E$9</f>
        <v>0</v>
      </c>
      <c r="M16" s="358">
        <f>$F$9</f>
        <v>1308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2380</v>
      </c>
      <c r="G17" s="535" t="str">
        <f t="shared" si="1"/>
        <v>+e2380</v>
      </c>
      <c r="H17" s="535" t="str">
        <f t="shared" si="2"/>
        <v>+e2507</v>
      </c>
      <c r="I17" s="297" t="s">
        <v>962</v>
      </c>
      <c r="J17" s="281"/>
      <c r="K17" s="282"/>
      <c r="L17" s="355"/>
      <c r="M17" s="359">
        <f>$F$10</f>
        <v>1442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2514</v>
      </c>
      <c r="G18" s="535" t="str">
        <f t="shared" si="1"/>
        <v>+e2514</v>
      </c>
      <c r="H18" s="535" t="str">
        <f t="shared" si="2"/>
        <v>+e2641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2648</v>
      </c>
      <c r="G19" s="535" t="str">
        <f t="shared" si="1"/>
        <v>+e2648</v>
      </c>
      <c r="H19" s="535" t="str">
        <f t="shared" si="2"/>
        <v>+e2775</v>
      </c>
      <c r="I19" s="1059">
        <f>$B$12</f>
        <v>0</v>
      </c>
      <c r="J19" s="1058"/>
      <c r="K19" s="1058"/>
      <c r="L19" s="355" t="s">
        <v>963</v>
      </c>
      <c r="M19" s="362">
        <f>$F$12</f>
        <v>1710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2782</v>
      </c>
      <c r="G20" s="535" t="str">
        <f t="shared" si="1"/>
        <v>+e2782</v>
      </c>
      <c r="H20" s="535" t="str">
        <f t="shared" si="2"/>
        <v>+e2909</v>
      </c>
      <c r="I20" s="297" t="s">
        <v>964</v>
      </c>
      <c r="J20" s="281"/>
      <c r="K20" s="282"/>
      <c r="L20" s="360" t="s">
        <v>965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2916</v>
      </c>
      <c r="G21" s="535" t="str">
        <f t="shared" si="1"/>
        <v>+e2916</v>
      </c>
      <c r="H21" s="535" t="str">
        <f t="shared" si="2"/>
        <v>+e3043</v>
      </c>
      <c r="I21" s="297"/>
      <c r="J21" s="281"/>
      <c r="K21" s="619" t="s">
        <v>561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3050</v>
      </c>
      <c r="G22" s="535" t="str">
        <f t="shared" si="1"/>
        <v>+e3050</v>
      </c>
      <c r="H22" s="535" t="str">
        <f t="shared" si="2"/>
        <v>+e3177</v>
      </c>
      <c r="I22" s="281"/>
      <c r="J22" s="293"/>
      <c r="K22" s="294"/>
      <c r="L22" s="355"/>
      <c r="M22" s="360"/>
      <c r="N22" s="360"/>
      <c r="O22" s="360"/>
      <c r="P22" s="364" t="s">
        <v>966</v>
      </c>
      <c r="Q22" s="287">
        <f>(IF($E143&lt;&gt;0,$J$2,IF($I143&lt;&gt;0,$J$2,"")))</f>
      </c>
      <c r="R22" s="288"/>
      <c r="S22" s="363" t="s">
        <v>471</v>
      </c>
      <c r="T22" s="355"/>
      <c r="U22" s="361"/>
      <c r="V22" s="364" t="s">
        <v>966</v>
      </c>
      <c r="W22" s="361"/>
      <c r="X22" s="363" t="s">
        <v>472</v>
      </c>
      <c r="Y22" s="355"/>
      <c r="Z22" s="361"/>
      <c r="AA22" s="364" t="s">
        <v>966</v>
      </c>
      <c r="AB22" s="355"/>
      <c r="AC22" s="361"/>
      <c r="AD22" s="364" t="s">
        <v>966</v>
      </c>
    </row>
    <row r="23" spans="5:31" ht="45.75" thickBot="1">
      <c r="E23" s="535">
        <v>14</v>
      </c>
      <c r="F23" s="535">
        <f t="shared" si="0"/>
        <v>3184</v>
      </c>
      <c r="G23" s="535" t="str">
        <f t="shared" si="1"/>
        <v>+e3184</v>
      </c>
      <c r="H23" s="535" t="str">
        <f t="shared" si="2"/>
        <v>+e3311</v>
      </c>
      <c r="I23" s="486"/>
      <c r="J23" s="461"/>
      <c r="K23" s="462" t="s">
        <v>544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53" t="s">
        <v>545</v>
      </c>
      <c r="Y23" s="1053" t="s">
        <v>546</v>
      </c>
      <c r="Z23" s="1053" t="s">
        <v>547</v>
      </c>
      <c r="AA23" s="1053" t="s">
        <v>480</v>
      </c>
      <c r="AB23" s="559" t="s">
        <v>481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3318</v>
      </c>
      <c r="G24" s="535" t="str">
        <f t="shared" si="1"/>
        <v>+e3318</v>
      </c>
      <c r="H24" s="535" t="str">
        <f t="shared" si="2"/>
        <v>+e3445</v>
      </c>
      <c r="I24" s="562" t="s">
        <v>870</v>
      </c>
      <c r="J24" s="563" t="s">
        <v>970</v>
      </c>
      <c r="K24" s="376"/>
      <c r="L24" s="464" t="s">
        <v>968</v>
      </c>
      <c r="M24" s="464" t="s">
        <v>969</v>
      </c>
      <c r="N24" s="464" t="s">
        <v>969</v>
      </c>
      <c r="O24" s="464" t="s">
        <v>969</v>
      </c>
      <c r="P24" s="906" t="s">
        <v>969</v>
      </c>
      <c r="Q24" s="287">
        <f>(IF($E143&lt;&gt;0,$J$2,IF($I143&lt;&gt;0,$J$2,"")))</f>
      </c>
      <c r="R24" s="288"/>
      <c r="S24" s="1055" t="s">
        <v>548</v>
      </c>
      <c r="T24" s="1055" t="s">
        <v>549</v>
      </c>
      <c r="U24" s="1056" t="s">
        <v>550</v>
      </c>
      <c r="V24" s="1056" t="s">
        <v>476</v>
      </c>
      <c r="W24" s="288"/>
      <c r="X24" s="1054"/>
      <c r="Y24" s="1054"/>
      <c r="Z24" s="1054"/>
      <c r="AA24" s="1054"/>
      <c r="AB24" s="564">
        <v>2013</v>
      </c>
      <c r="AC24" s="564">
        <v>2014</v>
      </c>
      <c r="AD24" s="564" t="s">
        <v>483</v>
      </c>
      <c r="AE24" s="565"/>
    </row>
    <row r="25" spans="5:31" ht="48.75" customHeight="1">
      <c r="E25" s="535">
        <v>16</v>
      </c>
      <c r="F25" s="535">
        <f t="shared" si="0"/>
        <v>3452</v>
      </c>
      <c r="G25" s="535" t="str">
        <f t="shared" si="1"/>
        <v>+e3452</v>
      </c>
      <c r="H25" s="535" t="str">
        <f t="shared" si="2"/>
        <v>+e3579</v>
      </c>
      <c r="I25" s="562"/>
      <c r="J25" s="563"/>
      <c r="K25" s="566" t="s">
        <v>551</v>
      </c>
      <c r="L25" s="377">
        <v>2013</v>
      </c>
      <c r="M25" s="950" t="s">
        <v>640</v>
      </c>
      <c r="N25" s="950" t="s">
        <v>641</v>
      </c>
      <c r="O25" s="950" t="s">
        <v>642</v>
      </c>
      <c r="P25" s="951" t="s">
        <v>530</v>
      </c>
      <c r="Q25" s="287">
        <f>(IF($E143&lt;&gt;0,$J$2,IF($I143&lt;&gt;0,$J$2,"")))</f>
      </c>
      <c r="R25" s="288"/>
      <c r="S25" s="1055"/>
      <c r="T25" s="1055"/>
      <c r="U25" s="1056"/>
      <c r="V25" s="1056"/>
      <c r="W25" s="288"/>
      <c r="X25" s="567"/>
      <c r="Y25" s="567"/>
      <c r="Z25" s="567"/>
      <c r="AA25" s="567"/>
      <c r="AB25" s="567"/>
      <c r="AC25" s="567"/>
      <c r="AD25" s="567"/>
      <c r="AE25" s="568" t="s">
        <v>482</v>
      </c>
    </row>
    <row r="26" spans="5:31" ht="15.75" thickBot="1">
      <c r="E26" s="535">
        <v>17</v>
      </c>
      <c r="F26" s="535">
        <f t="shared" si="0"/>
        <v>3586</v>
      </c>
      <c r="G26" s="535" t="str">
        <f t="shared" si="1"/>
        <v>+e3586</v>
      </c>
      <c r="H26" s="535" t="str">
        <f t="shared" si="2"/>
        <v>+e3713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3720</v>
      </c>
      <c r="G27" s="535" t="str">
        <f t="shared" si="1"/>
        <v>+e3720</v>
      </c>
      <c r="H27" s="535" t="str">
        <f t="shared" si="2"/>
        <v>+e3847</v>
      </c>
      <c r="I27" s="379"/>
      <c r="J27" s="534"/>
      <c r="K27" s="381" t="s">
        <v>57</v>
      </c>
      <c r="L27" s="382" t="s">
        <v>484</v>
      </c>
      <c r="M27" s="382" t="s">
        <v>485</v>
      </c>
      <c r="N27" s="382" t="s">
        <v>562</v>
      </c>
      <c r="O27" s="382" t="s">
        <v>563</v>
      </c>
      <c r="P27" s="907" t="s">
        <v>497</v>
      </c>
      <c r="Q27" s="287">
        <f>(IF($E143&lt;&gt;0,$J$2,IF($I143&lt;&gt;0,$J$2,"")))</f>
      </c>
      <c r="R27" s="288"/>
      <c r="S27" s="383" t="s">
        <v>486</v>
      </c>
      <c r="T27" s="383" t="s">
        <v>487</v>
      </c>
      <c r="U27" s="384" t="s">
        <v>488</v>
      </c>
      <c r="V27" s="384" t="s">
        <v>489</v>
      </c>
      <c r="W27" s="288"/>
      <c r="X27" s="385" t="s">
        <v>490</v>
      </c>
      <c r="Y27" s="385" t="s">
        <v>491</v>
      </c>
      <c r="Z27" s="385" t="s">
        <v>492</v>
      </c>
      <c r="AA27" s="385" t="s">
        <v>493</v>
      </c>
      <c r="AB27" s="385" t="s">
        <v>494</v>
      </c>
      <c r="AC27" s="385" t="s">
        <v>495</v>
      </c>
      <c r="AD27" s="385" t="s">
        <v>496</v>
      </c>
      <c r="AE27" s="576" t="s">
        <v>497</v>
      </c>
    </row>
    <row r="28" spans="5:31" ht="50.25" customHeight="1">
      <c r="E28" s="535">
        <v>19</v>
      </c>
      <c r="F28" s="535">
        <f t="shared" si="0"/>
        <v>3854</v>
      </c>
      <c r="G28" s="535" t="str">
        <f t="shared" si="1"/>
        <v>+e3854</v>
      </c>
      <c r="H28" s="535" t="str">
        <f t="shared" si="2"/>
        <v>+e3981</v>
      </c>
      <c r="I28" s="308"/>
      <c r="J28" s="577"/>
      <c r="K28" s="578" t="s">
        <v>552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498</v>
      </c>
      <c r="T28" s="580" t="s">
        <v>498</v>
      </c>
      <c r="U28" s="580" t="s">
        <v>499</v>
      </c>
      <c r="V28" s="580" t="s">
        <v>500</v>
      </c>
      <c r="W28" s="288"/>
      <c r="X28" s="580" t="s">
        <v>498</v>
      </c>
      <c r="Y28" s="580" t="s">
        <v>498</v>
      </c>
      <c r="Z28" s="580" t="s">
        <v>553</v>
      </c>
      <c r="AA28" s="580" t="s">
        <v>502</v>
      </c>
      <c r="AB28" s="580" t="s">
        <v>498</v>
      </c>
      <c r="AC28" s="580" t="s">
        <v>498</v>
      </c>
      <c r="AD28" s="580" t="s">
        <v>498</v>
      </c>
      <c r="AE28" s="392" t="s">
        <v>503</v>
      </c>
    </row>
    <row r="29" spans="5:31" ht="18">
      <c r="E29" s="535">
        <v>20</v>
      </c>
      <c r="F29" s="535">
        <f t="shared" si="0"/>
        <v>3988</v>
      </c>
      <c r="G29" s="535" t="str">
        <f t="shared" si="1"/>
        <v>+e3988</v>
      </c>
      <c r="H29" s="535" t="str">
        <f t="shared" si="2"/>
        <v>+e4115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4122</v>
      </c>
      <c r="G30" s="535" t="str">
        <f t="shared" si="1"/>
        <v>+e4122</v>
      </c>
      <c r="H30" s="535" t="str">
        <f t="shared" si="2"/>
        <v>+e4249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4256</v>
      </c>
      <c r="G31" s="535" t="str">
        <f t="shared" si="1"/>
        <v>+e4256</v>
      </c>
      <c r="H31" s="535" t="str">
        <f t="shared" si="2"/>
        <v>+e4383</v>
      </c>
      <c r="I31" s="463"/>
      <c r="J31" s="309"/>
      <c r="K31" s="376" t="s">
        <v>554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4390</v>
      </c>
      <c r="G32" s="535" t="str">
        <f t="shared" si="1"/>
        <v>+e4390</v>
      </c>
      <c r="H32" s="535" t="str">
        <f t="shared" si="2"/>
        <v>+e4517</v>
      </c>
      <c r="I32" s="204">
        <v>100</v>
      </c>
      <c r="J32" s="1029" t="s">
        <v>61</v>
      </c>
      <c r="K32" s="1025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4524</v>
      </c>
      <c r="G33" s="535" t="str">
        <f t="shared" si="1"/>
        <v>+e4524</v>
      </c>
      <c r="H33" s="535" t="str">
        <f t="shared" si="2"/>
        <v>+e4651</v>
      </c>
      <c r="I33" s="174"/>
      <c r="J33" s="180">
        <v>101</v>
      </c>
      <c r="K33" s="171" t="s">
        <v>62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4658</v>
      </c>
      <c r="G34" s="535" t="str">
        <f t="shared" si="1"/>
        <v>+e4658</v>
      </c>
      <c r="H34" s="535" t="str">
        <f t="shared" si="2"/>
        <v>+e4785</v>
      </c>
      <c r="I34" s="174"/>
      <c r="J34" s="170">
        <v>102</v>
      </c>
      <c r="K34" s="172" t="s">
        <v>63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4792</v>
      </c>
      <c r="G35" s="535" t="str">
        <f t="shared" si="1"/>
        <v>+e4792</v>
      </c>
      <c r="H35" s="535" t="str">
        <f t="shared" si="2"/>
        <v>+e4919</v>
      </c>
      <c r="I35" s="173">
        <v>200</v>
      </c>
      <c r="J35" s="1024" t="s">
        <v>64</v>
      </c>
      <c r="K35" s="1024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4926</v>
      </c>
      <c r="G36" s="535" t="str">
        <f t="shared" si="1"/>
        <v>+e4926</v>
      </c>
      <c r="H36" s="535" t="str">
        <f t="shared" si="2"/>
        <v>+e5053</v>
      </c>
      <c r="I36" s="177"/>
      <c r="J36" s="180">
        <v>201</v>
      </c>
      <c r="K36" s="171" t="s">
        <v>65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5060</v>
      </c>
      <c r="G37" s="535" t="str">
        <f t="shared" si="1"/>
        <v>+e5060</v>
      </c>
      <c r="H37" s="535" t="str">
        <f t="shared" si="2"/>
        <v>+e5187</v>
      </c>
      <c r="I37" s="169"/>
      <c r="J37" s="170">
        <v>202</v>
      </c>
      <c r="K37" s="181" t="s">
        <v>66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5194</v>
      </c>
      <c r="G38" s="535" t="str">
        <f t="shared" si="1"/>
        <v>+e5194</v>
      </c>
      <c r="H38" s="535" t="str">
        <f t="shared" si="2"/>
        <v>+e5321</v>
      </c>
      <c r="I38" s="191"/>
      <c r="J38" s="170">
        <v>205</v>
      </c>
      <c r="K38" s="181" t="s">
        <v>67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5328</v>
      </c>
      <c r="G39" s="535" t="str">
        <f t="shared" si="1"/>
        <v>+e5328</v>
      </c>
      <c r="H39" s="535" t="str">
        <f t="shared" si="2"/>
        <v>+e5455</v>
      </c>
      <c r="I39" s="191"/>
      <c r="J39" s="170">
        <v>208</v>
      </c>
      <c r="K39" s="205" t="s">
        <v>68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5462</v>
      </c>
      <c r="G40" s="535" t="str">
        <f t="shared" si="1"/>
        <v>+e5462</v>
      </c>
      <c r="H40" s="535" t="str">
        <f t="shared" si="2"/>
        <v>+e5589</v>
      </c>
      <c r="I40" s="177"/>
      <c r="J40" s="176">
        <v>209</v>
      </c>
      <c r="K40" s="184" t="s">
        <v>69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5596</v>
      </c>
      <c r="G41" s="535" t="str">
        <f t="shared" si="1"/>
        <v>+e5596</v>
      </c>
      <c r="H41" s="535" t="str">
        <f t="shared" si="2"/>
        <v>+e5723</v>
      </c>
      <c r="I41" s="173">
        <v>500</v>
      </c>
      <c r="J41" s="1052" t="s">
        <v>70</v>
      </c>
      <c r="K41" s="1052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5730</v>
      </c>
      <c r="G42" s="535" t="str">
        <f t="shared" si="1"/>
        <v>+e5730</v>
      </c>
      <c r="H42" s="535" t="str">
        <f t="shared" si="2"/>
        <v>+e5857</v>
      </c>
      <c r="I42" s="177"/>
      <c r="J42" s="206">
        <v>551</v>
      </c>
      <c r="K42" s="639" t="s">
        <v>71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5864</v>
      </c>
      <c r="G43" s="535" t="str">
        <f t="shared" si="1"/>
        <v>+e5864</v>
      </c>
      <c r="H43" s="535" t="str">
        <f t="shared" si="2"/>
        <v>+e5991</v>
      </c>
      <c r="I43" s="177"/>
      <c r="J43" s="207">
        <f>J42+1</f>
        <v>552</v>
      </c>
      <c r="K43" s="640" t="s">
        <v>72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5998</v>
      </c>
      <c r="G44" s="535" t="str">
        <f t="shared" si="1"/>
        <v>+e5998</v>
      </c>
      <c r="H44" s="535" t="str">
        <f t="shared" si="2"/>
        <v>+e6125</v>
      </c>
      <c r="I44" s="177"/>
      <c r="J44" s="207">
        <v>560</v>
      </c>
      <c r="K44" s="641" t="s">
        <v>73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6132</v>
      </c>
      <c r="G45" s="535" t="str">
        <f t="shared" si="1"/>
        <v>+e6132</v>
      </c>
      <c r="H45" s="535" t="str">
        <f t="shared" si="2"/>
        <v>+e6259</v>
      </c>
      <c r="I45" s="177"/>
      <c r="J45" s="207">
        <v>580</v>
      </c>
      <c r="K45" s="640" t="s">
        <v>74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6266</v>
      </c>
      <c r="G46" s="535" t="str">
        <f t="shared" si="1"/>
        <v>+e6266</v>
      </c>
      <c r="H46" s="535" t="str">
        <f t="shared" si="2"/>
        <v>+e6393</v>
      </c>
      <c r="I46" s="177"/>
      <c r="J46" s="208">
        <v>590</v>
      </c>
      <c r="K46" s="642" t="s">
        <v>75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6400</v>
      </c>
      <c r="G47" s="535" t="str">
        <f t="shared" si="1"/>
        <v>+e6400</v>
      </c>
      <c r="H47" s="535" t="str">
        <f t="shared" si="2"/>
        <v>+e6527</v>
      </c>
      <c r="I47" s="173">
        <v>800</v>
      </c>
      <c r="J47" s="1052" t="s">
        <v>555</v>
      </c>
      <c r="K47" s="1052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6534</v>
      </c>
      <c r="G48" s="535" t="str">
        <f t="shared" si="1"/>
        <v>+e6534</v>
      </c>
      <c r="H48" s="535" t="str">
        <f t="shared" si="2"/>
        <v>+e6661</v>
      </c>
      <c r="I48" s="173">
        <v>1000</v>
      </c>
      <c r="J48" s="1028" t="s">
        <v>77</v>
      </c>
      <c r="K48" s="1028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6668</v>
      </c>
      <c r="G49" s="550" t="str">
        <f t="shared" si="1"/>
        <v>+e6668</v>
      </c>
      <c r="H49" s="550" t="str">
        <f t="shared" si="2"/>
        <v>+e6795</v>
      </c>
      <c r="I49" s="169"/>
      <c r="J49" s="180">
        <v>1011</v>
      </c>
      <c r="K49" s="209" t="s">
        <v>78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6802</v>
      </c>
      <c r="G50" s="535" t="str">
        <f t="shared" si="1"/>
        <v>+e6802</v>
      </c>
      <c r="H50" s="535" t="str">
        <f t="shared" si="2"/>
        <v>+e6929</v>
      </c>
      <c r="I50" s="169"/>
      <c r="J50" s="170">
        <v>1012</v>
      </c>
      <c r="K50" s="181" t="s">
        <v>79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6936</v>
      </c>
      <c r="G51" s="535" t="str">
        <f t="shared" si="1"/>
        <v>+e6936</v>
      </c>
      <c r="H51" s="535" t="str">
        <f t="shared" si="2"/>
        <v>+e7063</v>
      </c>
      <c r="I51" s="169"/>
      <c r="J51" s="170">
        <v>1013</v>
      </c>
      <c r="K51" s="181" t="s">
        <v>80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7070</v>
      </c>
      <c r="G52" s="535" t="str">
        <f t="shared" si="1"/>
        <v>+e7070</v>
      </c>
      <c r="H52" s="535" t="str">
        <f t="shared" si="2"/>
        <v>+e7197</v>
      </c>
      <c r="I52" s="169"/>
      <c r="J52" s="170">
        <v>1014</v>
      </c>
      <c r="K52" s="181" t="s">
        <v>81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7204</v>
      </c>
      <c r="G53" s="535" t="str">
        <f t="shared" si="1"/>
        <v>+e7204</v>
      </c>
      <c r="H53" s="535" t="str">
        <f t="shared" si="2"/>
        <v>+e7331</v>
      </c>
      <c r="I53" s="169"/>
      <c r="J53" s="170">
        <v>1015</v>
      </c>
      <c r="K53" s="181" t="s">
        <v>82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7338</v>
      </c>
      <c r="G54" s="535" t="str">
        <f t="shared" si="1"/>
        <v>+e7338</v>
      </c>
      <c r="H54" s="535" t="str">
        <f t="shared" si="2"/>
        <v>+e7465</v>
      </c>
      <c r="I54" s="169"/>
      <c r="J54" s="170">
        <v>1016</v>
      </c>
      <c r="K54" s="181" t="s">
        <v>83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7472</v>
      </c>
      <c r="G55" s="535" t="str">
        <f t="shared" si="1"/>
        <v>+e7472</v>
      </c>
      <c r="H55" s="535" t="str">
        <f t="shared" si="2"/>
        <v>+e7599</v>
      </c>
      <c r="I55" s="174"/>
      <c r="J55" s="210">
        <v>1020</v>
      </c>
      <c r="K55" s="211" t="s">
        <v>84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7606</v>
      </c>
      <c r="G56" s="535" t="str">
        <f t="shared" si="1"/>
        <v>+e7606</v>
      </c>
      <c r="H56" s="535" t="str">
        <f t="shared" si="2"/>
        <v>+e7733</v>
      </c>
      <c r="I56" s="169"/>
      <c r="J56" s="170">
        <v>1030</v>
      </c>
      <c r="K56" s="181" t="s">
        <v>85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7740</v>
      </c>
      <c r="G57" s="535" t="str">
        <f t="shared" si="1"/>
        <v>+e7740</v>
      </c>
      <c r="H57" s="535" t="str">
        <f t="shared" si="2"/>
        <v>+e7867</v>
      </c>
      <c r="I57" s="169"/>
      <c r="J57" s="212">
        <v>1040</v>
      </c>
      <c r="K57" s="213" t="s">
        <v>86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7874</v>
      </c>
      <c r="G58" s="535" t="str">
        <f t="shared" si="1"/>
        <v>+e7874</v>
      </c>
      <c r="H58" s="535" t="str">
        <f t="shared" si="2"/>
        <v>+e8001</v>
      </c>
      <c r="I58" s="169"/>
      <c r="J58" s="210">
        <v>1051</v>
      </c>
      <c r="K58" s="214" t="s">
        <v>87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8008</v>
      </c>
      <c r="G59" s="535" t="str">
        <f t="shared" si="1"/>
        <v>+e8008</v>
      </c>
      <c r="H59" s="535" t="str">
        <f t="shared" si="2"/>
        <v>+e8135</v>
      </c>
      <c r="I59" s="169"/>
      <c r="J59" s="170">
        <v>1052</v>
      </c>
      <c r="K59" s="181" t="s">
        <v>88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8142</v>
      </c>
      <c r="G60" s="535" t="str">
        <f t="shared" si="1"/>
        <v>+e8142</v>
      </c>
      <c r="H60" s="535" t="str">
        <f t="shared" si="2"/>
        <v>+e8269</v>
      </c>
      <c r="I60" s="169"/>
      <c r="J60" s="215">
        <v>1053</v>
      </c>
      <c r="K60" s="216" t="s">
        <v>89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8276</v>
      </c>
      <c r="G61" s="535" t="str">
        <f t="shared" si="1"/>
        <v>+e8276</v>
      </c>
      <c r="H61" s="535" t="str">
        <f t="shared" si="2"/>
        <v>+e8403</v>
      </c>
      <c r="I61" s="169"/>
      <c r="J61" s="170">
        <v>1062</v>
      </c>
      <c r="K61" s="172" t="s">
        <v>90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8410</v>
      </c>
      <c r="G62" s="535" t="str">
        <f t="shared" si="1"/>
        <v>+e8410</v>
      </c>
      <c r="H62" s="535" t="str">
        <f t="shared" si="2"/>
        <v>+e8537</v>
      </c>
      <c r="I62" s="169"/>
      <c r="J62" s="170">
        <v>1063</v>
      </c>
      <c r="K62" s="172" t="s">
        <v>91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8544</v>
      </c>
      <c r="G63" s="535" t="str">
        <f t="shared" si="1"/>
        <v>+e8544</v>
      </c>
      <c r="H63" s="535" t="str">
        <f t="shared" si="2"/>
        <v>+e8671</v>
      </c>
      <c r="I63" s="169"/>
      <c r="J63" s="215">
        <v>1069</v>
      </c>
      <c r="K63" s="217" t="s">
        <v>92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8678</v>
      </c>
      <c r="G64" s="535" t="str">
        <f t="shared" si="1"/>
        <v>+e8678</v>
      </c>
      <c r="H64" s="535" t="str">
        <f t="shared" si="2"/>
        <v>+e8805</v>
      </c>
      <c r="I64" s="174"/>
      <c r="J64" s="170">
        <v>1091</v>
      </c>
      <c r="K64" s="181" t="s">
        <v>93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8812</v>
      </c>
      <c r="G65" s="535" t="str">
        <f t="shared" si="1"/>
        <v>+e8812</v>
      </c>
      <c r="H65" s="535" t="str">
        <f t="shared" si="2"/>
        <v>+e8939</v>
      </c>
      <c r="I65" s="169"/>
      <c r="J65" s="170">
        <v>1092</v>
      </c>
      <c r="K65" s="181" t="s">
        <v>94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8946</v>
      </c>
      <c r="G66" s="535" t="str">
        <f t="shared" si="1"/>
        <v>+e8946</v>
      </c>
      <c r="H66" s="535" t="str">
        <f t="shared" si="2"/>
        <v>+e9073</v>
      </c>
      <c r="I66" s="169"/>
      <c r="J66" s="176">
        <v>1098</v>
      </c>
      <c r="K66" s="182" t="s">
        <v>95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9080</v>
      </c>
      <c r="G67" s="535" t="str">
        <f t="shared" si="1"/>
        <v>+e9080</v>
      </c>
      <c r="H67" s="535" t="str">
        <f t="shared" si="2"/>
        <v>+e9207</v>
      </c>
      <c r="I67" s="173">
        <v>2100</v>
      </c>
      <c r="J67" s="1037" t="s">
        <v>619</v>
      </c>
      <c r="K67" s="1037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9214</v>
      </c>
      <c r="G68" s="535" t="str">
        <f t="shared" si="1"/>
        <v>+e9214</v>
      </c>
      <c r="H68" s="535" t="str">
        <f t="shared" si="2"/>
        <v>+e9341</v>
      </c>
      <c r="I68" s="169"/>
      <c r="J68" s="180">
        <v>2110</v>
      </c>
      <c r="K68" s="183" t="s">
        <v>96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9348</v>
      </c>
      <c r="G69" s="535" t="str">
        <f t="shared" si="1"/>
        <v>+e9348</v>
      </c>
      <c r="H69" s="535" t="str">
        <f t="shared" si="2"/>
        <v>+e9475</v>
      </c>
      <c r="I69" s="218"/>
      <c r="J69" s="170">
        <v>2120</v>
      </c>
      <c r="K69" s="205" t="s">
        <v>97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9482</v>
      </c>
      <c r="G70" s="535" t="str">
        <f t="shared" si="1"/>
        <v>+e9482</v>
      </c>
      <c r="H70" s="535" t="str">
        <f t="shared" si="2"/>
        <v>+e9609</v>
      </c>
      <c r="I70" s="218"/>
      <c r="J70" s="170">
        <v>2125</v>
      </c>
      <c r="K70" s="199" t="s">
        <v>556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9616</v>
      </c>
      <c r="G71" s="535" t="str">
        <f t="shared" si="1"/>
        <v>+e9616</v>
      </c>
      <c r="H71" s="535" t="str">
        <f t="shared" si="2"/>
        <v>+e9743</v>
      </c>
      <c r="I71" s="177"/>
      <c r="J71" s="176">
        <v>2140</v>
      </c>
      <c r="K71" s="193" t="s">
        <v>99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9750</v>
      </c>
      <c r="G72" s="535" t="str">
        <f aca="true" t="shared" si="13" ref="G72:G135">CONCATENATE("+e",F72)</f>
        <v>+e9750</v>
      </c>
      <c r="H72" s="535" t="str">
        <f aca="true" t="shared" si="14" ref="H72:H135">CONCATENATE("+e",F72+$D$1)</f>
        <v>+e9877</v>
      </c>
      <c r="I72" s="169"/>
      <c r="J72" s="176">
        <v>2190</v>
      </c>
      <c r="K72" s="193" t="s">
        <v>100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9884</v>
      </c>
      <c r="G73" s="535" t="str">
        <f t="shared" si="13"/>
        <v>+e9884</v>
      </c>
      <c r="H73" s="535" t="str">
        <f t="shared" si="14"/>
        <v>+e10011</v>
      </c>
      <c r="I73" s="173">
        <v>2200</v>
      </c>
      <c r="J73" s="1037" t="s">
        <v>101</v>
      </c>
      <c r="K73" s="1037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10018</v>
      </c>
      <c r="G74" s="535" t="str">
        <f t="shared" si="13"/>
        <v>+e10018</v>
      </c>
      <c r="H74" s="535" t="str">
        <f t="shared" si="14"/>
        <v>+e10145</v>
      </c>
      <c r="I74" s="169"/>
      <c r="J74" s="180">
        <v>2220</v>
      </c>
      <c r="K74" s="171" t="s">
        <v>102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10152</v>
      </c>
      <c r="G75" s="535" t="str">
        <f t="shared" si="13"/>
        <v>+e10152</v>
      </c>
      <c r="H75" s="535" t="str">
        <f t="shared" si="14"/>
        <v>+e10279</v>
      </c>
      <c r="I75" s="169"/>
      <c r="J75" s="170">
        <v>2221</v>
      </c>
      <c r="K75" s="172" t="s">
        <v>103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10286</v>
      </c>
      <c r="G76" s="535" t="str">
        <f t="shared" si="13"/>
        <v>+e10286</v>
      </c>
      <c r="H76" s="535" t="str">
        <f t="shared" si="14"/>
        <v>+e10413</v>
      </c>
      <c r="I76" s="169"/>
      <c r="J76" s="176">
        <v>2224</v>
      </c>
      <c r="K76" s="175" t="s">
        <v>104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10420</v>
      </c>
      <c r="G77" s="535" t="str">
        <f t="shared" si="13"/>
        <v>+e10420</v>
      </c>
      <c r="H77" s="535" t="str">
        <f t="shared" si="14"/>
        <v>+e10547</v>
      </c>
      <c r="I77" s="173">
        <v>2500</v>
      </c>
      <c r="J77" s="1037" t="s">
        <v>105</v>
      </c>
      <c r="K77" s="1037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10554</v>
      </c>
      <c r="G78" s="535" t="str">
        <f t="shared" si="13"/>
        <v>+e10554</v>
      </c>
      <c r="H78" s="535" t="str">
        <f t="shared" si="14"/>
        <v>+e10681</v>
      </c>
      <c r="I78" s="173">
        <v>2600</v>
      </c>
      <c r="J78" s="1048" t="s">
        <v>106</v>
      </c>
      <c r="K78" s="1049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10688</v>
      </c>
      <c r="G79" s="535" t="str">
        <f t="shared" si="13"/>
        <v>+e10688</v>
      </c>
      <c r="H79" s="535" t="str">
        <f t="shared" si="14"/>
        <v>+e10815</v>
      </c>
      <c r="I79" s="173">
        <v>2700</v>
      </c>
      <c r="J79" s="1050" t="s">
        <v>107</v>
      </c>
      <c r="K79" s="1051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10822</v>
      </c>
      <c r="G80" s="535" t="str">
        <f t="shared" si="13"/>
        <v>+e10822</v>
      </c>
      <c r="H80" s="535" t="str">
        <f t="shared" si="14"/>
        <v>+e10949</v>
      </c>
      <c r="I80" s="173">
        <v>2800</v>
      </c>
      <c r="J80" s="1026" t="s">
        <v>108</v>
      </c>
      <c r="K80" s="1027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10956</v>
      </c>
      <c r="G81" s="535" t="str">
        <f t="shared" si="13"/>
        <v>+e10956</v>
      </c>
      <c r="H81" s="535" t="str">
        <f t="shared" si="14"/>
        <v>+e11083</v>
      </c>
      <c r="I81" s="173">
        <v>2900</v>
      </c>
      <c r="J81" s="1037" t="s">
        <v>109</v>
      </c>
      <c r="K81" s="1037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11090</v>
      </c>
      <c r="G82" s="535" t="str">
        <f t="shared" si="13"/>
        <v>+e11090</v>
      </c>
      <c r="H82" s="535" t="str">
        <f t="shared" si="14"/>
        <v>+e11217</v>
      </c>
      <c r="I82" s="219"/>
      <c r="J82" s="180">
        <v>2920</v>
      </c>
      <c r="K82" s="417" t="s">
        <v>110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11224</v>
      </c>
      <c r="G83" s="535" t="str">
        <f t="shared" si="13"/>
        <v>+e11224</v>
      </c>
      <c r="H83" s="535" t="str">
        <f t="shared" si="14"/>
        <v>+e11351</v>
      </c>
      <c r="I83" s="219"/>
      <c r="J83" s="215">
        <v>2969</v>
      </c>
      <c r="K83" s="418" t="s">
        <v>111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11358</v>
      </c>
      <c r="G84" s="535" t="str">
        <f t="shared" si="13"/>
        <v>+e11358</v>
      </c>
      <c r="H84" s="535" t="str">
        <f t="shared" si="14"/>
        <v>+e11485</v>
      </c>
      <c r="I84" s="219"/>
      <c r="J84" s="215">
        <v>2970</v>
      </c>
      <c r="K84" s="418" t="s">
        <v>112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11492</v>
      </c>
      <c r="G85" s="535" t="str">
        <f t="shared" si="13"/>
        <v>+e11492</v>
      </c>
      <c r="H85" s="535" t="str">
        <f t="shared" si="14"/>
        <v>+e11619</v>
      </c>
      <c r="I85" s="219"/>
      <c r="J85" s="212">
        <v>2989</v>
      </c>
      <c r="K85" s="419" t="s">
        <v>113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11626</v>
      </c>
      <c r="G86" s="535" t="str">
        <f t="shared" si="13"/>
        <v>+e11626</v>
      </c>
      <c r="H86" s="535" t="str">
        <f t="shared" si="14"/>
        <v>+e11753</v>
      </c>
      <c r="I86" s="169"/>
      <c r="J86" s="170">
        <v>2991</v>
      </c>
      <c r="K86" s="420" t="s">
        <v>114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11760</v>
      </c>
      <c r="G87" s="535" t="str">
        <f t="shared" si="13"/>
        <v>+e11760</v>
      </c>
      <c r="H87" s="535" t="str">
        <f t="shared" si="14"/>
        <v>+e11887</v>
      </c>
      <c r="I87" s="169"/>
      <c r="J87" s="176">
        <v>2992</v>
      </c>
      <c r="K87" s="193" t="s">
        <v>115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11894</v>
      </c>
      <c r="G88" s="535" t="str">
        <f t="shared" si="13"/>
        <v>+e11894</v>
      </c>
      <c r="H88" s="535" t="str">
        <f t="shared" si="14"/>
        <v>+e12021</v>
      </c>
      <c r="I88" s="177"/>
      <c r="J88" s="603"/>
      <c r="K88" s="438" t="s">
        <v>557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12028</v>
      </c>
      <c r="G89" s="535" t="str">
        <f t="shared" si="13"/>
        <v>+e12028</v>
      </c>
      <c r="H89" s="535" t="str">
        <f t="shared" si="14"/>
        <v>+e12155</v>
      </c>
      <c r="I89" s="173">
        <v>3300</v>
      </c>
      <c r="J89" s="1040" t="s">
        <v>117</v>
      </c>
      <c r="K89" s="1040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12162</v>
      </c>
      <c r="G90" s="535" t="str">
        <f t="shared" si="13"/>
        <v>+e12162</v>
      </c>
      <c r="H90" s="535" t="str">
        <f t="shared" si="14"/>
        <v>+e12289</v>
      </c>
      <c r="I90" s="177"/>
      <c r="J90" s="180">
        <v>3301</v>
      </c>
      <c r="K90" s="646" t="s">
        <v>118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12296</v>
      </c>
      <c r="G91" s="535" t="str">
        <f t="shared" si="13"/>
        <v>+e12296</v>
      </c>
      <c r="H91" s="535" t="str">
        <f t="shared" si="14"/>
        <v>+e12423</v>
      </c>
      <c r="I91" s="177"/>
      <c r="J91" s="215">
        <v>3302</v>
      </c>
      <c r="K91" s="647" t="s">
        <v>558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12430</v>
      </c>
      <c r="G92" s="535" t="str">
        <f t="shared" si="13"/>
        <v>+e12430</v>
      </c>
      <c r="H92" s="535" t="str">
        <f t="shared" si="14"/>
        <v>+e12557</v>
      </c>
      <c r="I92" s="177"/>
      <c r="J92" s="215">
        <v>3303</v>
      </c>
      <c r="K92" s="647" t="s">
        <v>120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12564</v>
      </c>
      <c r="G93" s="535" t="str">
        <f t="shared" si="13"/>
        <v>+e12564</v>
      </c>
      <c r="H93" s="535" t="str">
        <f t="shared" si="14"/>
        <v>+e12691</v>
      </c>
      <c r="I93" s="177"/>
      <c r="J93" s="212">
        <v>3304</v>
      </c>
      <c r="K93" s="648" t="s">
        <v>121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12698</v>
      </c>
      <c r="G94" s="535" t="str">
        <f t="shared" si="13"/>
        <v>+e12698</v>
      </c>
      <c r="H94" s="535" t="str">
        <f t="shared" si="14"/>
        <v>+e12825</v>
      </c>
      <c r="I94" s="177"/>
      <c r="J94" s="176">
        <v>3305</v>
      </c>
      <c r="K94" s="649" t="s">
        <v>122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12832</v>
      </c>
      <c r="G95" s="535" t="str">
        <f t="shared" si="13"/>
        <v>+e12832</v>
      </c>
      <c r="H95" s="535" t="str">
        <f t="shared" si="14"/>
        <v>+e12959</v>
      </c>
      <c r="I95" s="177"/>
      <c r="J95" s="176">
        <v>3306</v>
      </c>
      <c r="K95" s="649" t="s">
        <v>123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12966</v>
      </c>
      <c r="G96" s="535" t="str">
        <f t="shared" si="13"/>
        <v>+e12966</v>
      </c>
      <c r="H96" s="535" t="str">
        <f t="shared" si="14"/>
        <v>+e13093</v>
      </c>
      <c r="I96" s="173">
        <v>3900</v>
      </c>
      <c r="J96" s="1040" t="s">
        <v>124</v>
      </c>
      <c r="K96" s="1040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13100</v>
      </c>
      <c r="G97" s="535" t="str">
        <f t="shared" si="13"/>
        <v>+e13100</v>
      </c>
      <c r="H97" s="535" t="str">
        <f t="shared" si="14"/>
        <v>+e13227</v>
      </c>
      <c r="I97" s="173">
        <v>4000</v>
      </c>
      <c r="J97" s="1046" t="s">
        <v>125</v>
      </c>
      <c r="K97" s="1046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13234</v>
      </c>
      <c r="G98" s="535" t="str">
        <f t="shared" si="13"/>
        <v>+e13234</v>
      </c>
      <c r="H98" s="535" t="str">
        <f t="shared" si="14"/>
        <v>+e13361</v>
      </c>
      <c r="I98" s="173">
        <v>4100</v>
      </c>
      <c r="J98" s="1040" t="s">
        <v>126</v>
      </c>
      <c r="K98" s="1040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13368</v>
      </c>
      <c r="G99" s="535" t="str">
        <f t="shared" si="13"/>
        <v>+e13368</v>
      </c>
      <c r="H99" s="535" t="str">
        <f t="shared" si="14"/>
        <v>+e13495</v>
      </c>
      <c r="I99" s="173">
        <v>4200</v>
      </c>
      <c r="J99" s="1037" t="s">
        <v>127</v>
      </c>
      <c r="K99" s="1037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13502</v>
      </c>
      <c r="G100" s="535" t="str">
        <f t="shared" si="13"/>
        <v>+e13502</v>
      </c>
      <c r="H100" s="535" t="str">
        <f t="shared" si="14"/>
        <v>+e13629</v>
      </c>
      <c r="I100" s="220"/>
      <c r="J100" s="180">
        <v>4201</v>
      </c>
      <c r="K100" s="171" t="s">
        <v>128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13636</v>
      </c>
      <c r="G101" s="535" t="str">
        <f t="shared" si="13"/>
        <v>+e13636</v>
      </c>
      <c r="H101" s="535" t="str">
        <f t="shared" si="14"/>
        <v>+e13763</v>
      </c>
      <c r="I101" s="220"/>
      <c r="J101" s="170">
        <v>4202</v>
      </c>
      <c r="K101" s="172" t="s">
        <v>129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13770</v>
      </c>
      <c r="G102" s="535" t="str">
        <f t="shared" si="13"/>
        <v>+e13770</v>
      </c>
      <c r="H102" s="535" t="str">
        <f t="shared" si="14"/>
        <v>+e13897</v>
      </c>
      <c r="I102" s="220"/>
      <c r="J102" s="170">
        <v>4214</v>
      </c>
      <c r="K102" s="172" t="s">
        <v>130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13904</v>
      </c>
      <c r="G103" s="535" t="str">
        <f t="shared" si="13"/>
        <v>+e13904</v>
      </c>
      <c r="H103" s="535" t="str">
        <f t="shared" si="14"/>
        <v>+e14031</v>
      </c>
      <c r="I103" s="220"/>
      <c r="J103" s="170">
        <v>4217</v>
      </c>
      <c r="K103" s="172" t="s">
        <v>131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14038</v>
      </c>
      <c r="G104" s="535" t="str">
        <f t="shared" si="13"/>
        <v>+e14038</v>
      </c>
      <c r="H104" s="535" t="str">
        <f t="shared" si="14"/>
        <v>+e14165</v>
      </c>
      <c r="I104" s="220"/>
      <c r="J104" s="170">
        <v>4218</v>
      </c>
      <c r="K104" s="181" t="s">
        <v>132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14172</v>
      </c>
      <c r="G105" s="535" t="str">
        <f t="shared" si="13"/>
        <v>+e14172</v>
      </c>
      <c r="H105" s="535" t="str">
        <f t="shared" si="14"/>
        <v>+e14299</v>
      </c>
      <c r="I105" s="220"/>
      <c r="J105" s="170">
        <v>4219</v>
      </c>
      <c r="K105" s="199" t="s">
        <v>133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14306</v>
      </c>
      <c r="G106" s="535" t="str">
        <f t="shared" si="13"/>
        <v>+e14306</v>
      </c>
      <c r="H106" s="535" t="str">
        <f t="shared" si="14"/>
        <v>+e14433</v>
      </c>
      <c r="I106" s="173">
        <v>4300</v>
      </c>
      <c r="J106" s="1037" t="s">
        <v>134</v>
      </c>
      <c r="K106" s="1037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14440</v>
      </c>
      <c r="G107" s="535" t="str">
        <f t="shared" si="13"/>
        <v>+e14440</v>
      </c>
      <c r="H107" s="535" t="str">
        <f t="shared" si="14"/>
        <v>+e14567</v>
      </c>
      <c r="I107" s="220"/>
      <c r="J107" s="180">
        <v>4301</v>
      </c>
      <c r="K107" s="209" t="s">
        <v>135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14574</v>
      </c>
      <c r="G108" s="535" t="str">
        <f t="shared" si="13"/>
        <v>+e14574</v>
      </c>
      <c r="H108" s="535" t="str">
        <f t="shared" si="14"/>
        <v>+e14701</v>
      </c>
      <c r="I108" s="220"/>
      <c r="J108" s="170">
        <v>4302</v>
      </c>
      <c r="K108" s="172" t="s">
        <v>559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14708</v>
      </c>
      <c r="G109" s="535" t="str">
        <f t="shared" si="13"/>
        <v>+e14708</v>
      </c>
      <c r="H109" s="535" t="str">
        <f t="shared" si="14"/>
        <v>+e14835</v>
      </c>
      <c r="I109" s="220"/>
      <c r="J109" s="176">
        <v>4309</v>
      </c>
      <c r="K109" s="184" t="s">
        <v>137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14842</v>
      </c>
      <c r="G110" s="535" t="str">
        <f t="shared" si="13"/>
        <v>+e14842</v>
      </c>
      <c r="H110" s="535" t="str">
        <f t="shared" si="14"/>
        <v>+e14969</v>
      </c>
      <c r="I110" s="173">
        <v>4400</v>
      </c>
      <c r="J110" s="1046" t="s">
        <v>138</v>
      </c>
      <c r="K110" s="1046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14976</v>
      </c>
      <c r="G111" s="535" t="str">
        <f t="shared" si="13"/>
        <v>+e14976</v>
      </c>
      <c r="H111" s="535" t="str">
        <f t="shared" si="14"/>
        <v>+e15103</v>
      </c>
      <c r="I111" s="173">
        <v>4500</v>
      </c>
      <c r="J111" s="1047" t="s">
        <v>504</v>
      </c>
      <c r="K111" s="1047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15110</v>
      </c>
      <c r="G112" s="535" t="str">
        <f t="shared" si="13"/>
        <v>+e15110</v>
      </c>
      <c r="H112" s="535" t="str">
        <f t="shared" si="14"/>
        <v>+e15237</v>
      </c>
      <c r="I112" s="173">
        <v>4600</v>
      </c>
      <c r="J112" s="1043" t="s">
        <v>139</v>
      </c>
      <c r="K112" s="1044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15244</v>
      </c>
      <c r="G113" s="535" t="str">
        <f t="shared" si="13"/>
        <v>+e15244</v>
      </c>
      <c r="H113" s="535" t="str">
        <f t="shared" si="14"/>
        <v>+e15371</v>
      </c>
      <c r="I113" s="173">
        <v>4900</v>
      </c>
      <c r="J113" s="1040" t="s">
        <v>140</v>
      </c>
      <c r="K113" s="1040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15378</v>
      </c>
      <c r="G114" s="535" t="str">
        <f t="shared" si="13"/>
        <v>+e15378</v>
      </c>
      <c r="H114" s="535" t="str">
        <f t="shared" si="14"/>
        <v>+e15505</v>
      </c>
      <c r="I114" s="220"/>
      <c r="J114" s="180">
        <v>4901</v>
      </c>
      <c r="K114" s="221" t="s">
        <v>141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15512</v>
      </c>
      <c r="G115" s="535" t="str">
        <f t="shared" si="13"/>
        <v>+e15512</v>
      </c>
      <c r="H115" s="535" t="str">
        <f t="shared" si="14"/>
        <v>+e15639</v>
      </c>
      <c r="I115" s="220"/>
      <c r="J115" s="176">
        <v>4902</v>
      </c>
      <c r="K115" s="184" t="s">
        <v>142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15646</v>
      </c>
      <c r="G116" s="535" t="str">
        <f t="shared" si="13"/>
        <v>+e15646</v>
      </c>
      <c r="H116" s="535" t="str">
        <f t="shared" si="14"/>
        <v>+e15773</v>
      </c>
      <c r="I116" s="222">
        <v>5100</v>
      </c>
      <c r="J116" s="1039" t="s">
        <v>143</v>
      </c>
      <c r="K116" s="1039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15780</v>
      </c>
      <c r="G117" s="535" t="str">
        <f t="shared" si="13"/>
        <v>+e15780</v>
      </c>
      <c r="H117" s="535" t="str">
        <f t="shared" si="14"/>
        <v>+e15907</v>
      </c>
      <c r="I117" s="222">
        <v>5200</v>
      </c>
      <c r="J117" s="1045" t="s">
        <v>144</v>
      </c>
      <c r="K117" s="1045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15914</v>
      </c>
      <c r="G118" s="535" t="str">
        <f t="shared" si="13"/>
        <v>+e15914</v>
      </c>
      <c r="H118" s="535" t="str">
        <f t="shared" si="14"/>
        <v>+e16041</v>
      </c>
      <c r="I118" s="223"/>
      <c r="J118" s="224">
        <v>5201</v>
      </c>
      <c r="K118" s="225" t="s">
        <v>145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16048</v>
      </c>
      <c r="G119" s="535" t="str">
        <f t="shared" si="13"/>
        <v>+e16048</v>
      </c>
      <c r="H119" s="535" t="str">
        <f t="shared" si="14"/>
        <v>+e16175</v>
      </c>
      <c r="I119" s="223"/>
      <c r="J119" s="226">
        <v>5202</v>
      </c>
      <c r="K119" s="227" t="s">
        <v>146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16182</v>
      </c>
      <c r="G120" s="535" t="str">
        <f t="shared" si="13"/>
        <v>+e16182</v>
      </c>
      <c r="H120" s="535" t="str">
        <f t="shared" si="14"/>
        <v>+e16309</v>
      </c>
      <c r="I120" s="223"/>
      <c r="J120" s="226">
        <v>5203</v>
      </c>
      <c r="K120" s="227" t="s">
        <v>147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16316</v>
      </c>
      <c r="G121" s="535" t="str">
        <f t="shared" si="13"/>
        <v>+e16316</v>
      </c>
      <c r="H121" s="535" t="str">
        <f t="shared" si="14"/>
        <v>+e16443</v>
      </c>
      <c r="I121" s="223"/>
      <c r="J121" s="226">
        <v>5204</v>
      </c>
      <c r="K121" s="227" t="s">
        <v>148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16450</v>
      </c>
      <c r="G122" s="535" t="str">
        <f t="shared" si="13"/>
        <v>+e16450</v>
      </c>
      <c r="H122" s="535" t="str">
        <f t="shared" si="14"/>
        <v>+e16577</v>
      </c>
      <c r="I122" s="223"/>
      <c r="J122" s="226">
        <v>5205</v>
      </c>
      <c r="K122" s="227" t="s">
        <v>149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16584</v>
      </c>
      <c r="G123" s="535" t="str">
        <f t="shared" si="13"/>
        <v>+e16584</v>
      </c>
      <c r="H123" s="535" t="str">
        <f t="shared" si="14"/>
        <v>+e16711</v>
      </c>
      <c r="I123" s="223"/>
      <c r="J123" s="226">
        <v>5206</v>
      </c>
      <c r="K123" s="227" t="s">
        <v>150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16718</v>
      </c>
      <c r="G124" s="535" t="str">
        <f t="shared" si="13"/>
        <v>+e16718</v>
      </c>
      <c r="H124" s="535" t="str">
        <f t="shared" si="14"/>
        <v>+e16845</v>
      </c>
      <c r="I124" s="223"/>
      <c r="J124" s="228">
        <v>5219</v>
      </c>
      <c r="K124" s="229" t="s">
        <v>151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16852</v>
      </c>
      <c r="G125" s="535" t="str">
        <f t="shared" si="13"/>
        <v>+e16852</v>
      </c>
      <c r="H125" s="535" t="str">
        <f t="shared" si="14"/>
        <v>+e16979</v>
      </c>
      <c r="I125" s="222">
        <v>5300</v>
      </c>
      <c r="J125" s="1038" t="s">
        <v>152</v>
      </c>
      <c r="K125" s="1038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16986</v>
      </c>
      <c r="G126" s="535" t="str">
        <f t="shared" si="13"/>
        <v>+e16986</v>
      </c>
      <c r="H126" s="535" t="str">
        <f t="shared" si="14"/>
        <v>+e17113</v>
      </c>
      <c r="I126" s="223"/>
      <c r="J126" s="224">
        <v>5301</v>
      </c>
      <c r="K126" s="225" t="s">
        <v>153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17120</v>
      </c>
      <c r="G127" s="535" t="str">
        <f t="shared" si="13"/>
        <v>+e17120</v>
      </c>
      <c r="H127" s="535" t="str">
        <f t="shared" si="14"/>
        <v>+e17247</v>
      </c>
      <c r="I127" s="223"/>
      <c r="J127" s="228">
        <v>5309</v>
      </c>
      <c r="K127" s="229" t="s">
        <v>154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17254</v>
      </c>
      <c r="G128" s="535" t="str">
        <f t="shared" si="13"/>
        <v>+e17254</v>
      </c>
      <c r="H128" s="535" t="str">
        <f t="shared" si="14"/>
        <v>+e17381</v>
      </c>
      <c r="I128" s="222">
        <v>5400</v>
      </c>
      <c r="J128" s="1039" t="s">
        <v>155</v>
      </c>
      <c r="K128" s="1039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17388</v>
      </c>
      <c r="G129" s="535" t="str">
        <f t="shared" si="13"/>
        <v>+e17388</v>
      </c>
      <c r="H129" s="535" t="str">
        <f t="shared" si="14"/>
        <v>+e17515</v>
      </c>
      <c r="I129" s="173">
        <v>5500</v>
      </c>
      <c r="J129" s="1040" t="s">
        <v>156</v>
      </c>
      <c r="K129" s="1040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17522</v>
      </c>
      <c r="G130" s="535" t="str">
        <f t="shared" si="13"/>
        <v>+e17522</v>
      </c>
      <c r="H130" s="535" t="str">
        <f t="shared" si="14"/>
        <v>+e17649</v>
      </c>
      <c r="I130" s="220"/>
      <c r="J130" s="180">
        <v>5501</v>
      </c>
      <c r="K130" s="209" t="s">
        <v>157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17656</v>
      </c>
      <c r="G131" s="535" t="str">
        <f t="shared" si="13"/>
        <v>+e17656</v>
      </c>
      <c r="H131" s="535" t="str">
        <f t="shared" si="14"/>
        <v>+e17783</v>
      </c>
      <c r="I131" s="220"/>
      <c r="J131" s="170">
        <v>5502</v>
      </c>
      <c r="K131" s="181" t="s">
        <v>158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17790</v>
      </c>
      <c r="G132" s="535" t="str">
        <f t="shared" si="13"/>
        <v>+e17790</v>
      </c>
      <c r="H132" s="535" t="str">
        <f t="shared" si="14"/>
        <v>+e17917</v>
      </c>
      <c r="I132" s="220"/>
      <c r="J132" s="170">
        <v>5503</v>
      </c>
      <c r="K132" s="172" t="s">
        <v>159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17924</v>
      </c>
      <c r="G133" s="535" t="str">
        <f t="shared" si="13"/>
        <v>+e17924</v>
      </c>
      <c r="H133" s="535" t="str">
        <f t="shared" si="14"/>
        <v>+e18051</v>
      </c>
      <c r="I133" s="220"/>
      <c r="J133" s="170">
        <v>5504</v>
      </c>
      <c r="K133" s="181" t="s">
        <v>160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18058</v>
      </c>
      <c r="G134" s="535" t="str">
        <f t="shared" si="13"/>
        <v>+e18058</v>
      </c>
      <c r="H134" s="535" t="str">
        <f t="shared" si="14"/>
        <v>+e18185</v>
      </c>
      <c r="I134" s="222">
        <v>5700</v>
      </c>
      <c r="J134" s="1041" t="s">
        <v>161</v>
      </c>
      <c r="K134" s="1042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18192</v>
      </c>
      <c r="G135" s="535" t="str">
        <f t="shared" si="13"/>
        <v>+e18192</v>
      </c>
      <c r="H135" s="535" t="str">
        <f t="shared" si="14"/>
        <v>+e18319</v>
      </c>
      <c r="I135" s="223"/>
      <c r="J135" s="224">
        <v>5701</v>
      </c>
      <c r="K135" s="225" t="s">
        <v>162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18326</v>
      </c>
      <c r="G136" s="535" t="str">
        <f aca="true" t="shared" si="43" ref="G136:G144">CONCATENATE("+e",F136)</f>
        <v>+e18326</v>
      </c>
      <c r="H136" s="535" t="str">
        <f aca="true" t="shared" si="44" ref="H136:H144">CONCATENATE("+e",F136+$D$1)</f>
        <v>+e18453</v>
      </c>
      <c r="I136" s="223"/>
      <c r="J136" s="228">
        <v>5702</v>
      </c>
      <c r="K136" s="229" t="s">
        <v>163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18460</v>
      </c>
      <c r="G137" s="535" t="str">
        <f t="shared" si="43"/>
        <v>+e18460</v>
      </c>
      <c r="H137" s="535" t="str">
        <f t="shared" si="44"/>
        <v>+e18587</v>
      </c>
      <c r="I137" s="169"/>
      <c r="J137" s="230">
        <v>4071</v>
      </c>
      <c r="K137" s="650" t="s">
        <v>164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18594</v>
      </c>
      <c r="G138" s="535" t="str">
        <f t="shared" si="43"/>
        <v>+e18594</v>
      </c>
      <c r="H138" s="535" t="str">
        <f t="shared" si="44"/>
        <v>+e18721</v>
      </c>
      <c r="I138" s="220"/>
      <c r="J138" s="231"/>
      <c r="K138" s="438" t="s">
        <v>165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18728</v>
      </c>
      <c r="G139" s="535" t="str">
        <f t="shared" si="43"/>
        <v>+e18728</v>
      </c>
      <c r="H139" s="535" t="str">
        <f t="shared" si="44"/>
        <v>+e18855</v>
      </c>
      <c r="I139" s="616">
        <v>98</v>
      </c>
      <c r="J139" s="1036" t="s">
        <v>166</v>
      </c>
      <c r="K139" s="1037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18862</v>
      </c>
      <c r="G140" s="535" t="str">
        <f t="shared" si="43"/>
        <v>+e18862</v>
      </c>
      <c r="H140" s="535" t="str">
        <f t="shared" si="44"/>
        <v>+e18989</v>
      </c>
      <c r="I140" s="232"/>
      <c r="J140" s="440" t="s">
        <v>167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18996</v>
      </c>
      <c r="G141" s="535" t="str">
        <f t="shared" si="43"/>
        <v>+e18996</v>
      </c>
      <c r="H141" s="535" t="str">
        <f t="shared" si="44"/>
        <v>+e19123</v>
      </c>
      <c r="I141" s="232"/>
      <c r="J141" s="446" t="s">
        <v>168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19130</v>
      </c>
      <c r="G142" s="535" t="str">
        <f t="shared" si="43"/>
        <v>+e19130</v>
      </c>
      <c r="H142" s="535" t="str">
        <f t="shared" si="44"/>
        <v>+e19257</v>
      </c>
      <c r="I142" s="233"/>
      <c r="J142" s="450" t="s">
        <v>169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19264</v>
      </c>
      <c r="G143" s="535" t="str">
        <f t="shared" si="43"/>
        <v>+e19264</v>
      </c>
      <c r="H143" s="535" t="str">
        <f t="shared" si="44"/>
        <v>+e19391</v>
      </c>
      <c r="I143" s="234"/>
      <c r="J143" s="202" t="s">
        <v>52</v>
      </c>
      <c r="K143" s="235" t="s">
        <v>170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19398</v>
      </c>
      <c r="G144" s="535" t="str">
        <f t="shared" si="43"/>
        <v>+e19398</v>
      </c>
      <c r="H144" s="535" t="str">
        <f t="shared" si="44"/>
        <v>+e19525</v>
      </c>
      <c r="I144" s="980" t="s">
        <v>644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139:K139"/>
    <mergeCell ref="J110:K110"/>
    <mergeCell ref="J111:K111"/>
    <mergeCell ref="J112:K112"/>
    <mergeCell ref="J113:K113"/>
    <mergeCell ref="J134:K134"/>
    <mergeCell ref="J97:K97"/>
    <mergeCell ref="J98:K98"/>
    <mergeCell ref="J129:K129"/>
    <mergeCell ref="J106:K106"/>
    <mergeCell ref="J99:K99"/>
    <mergeCell ref="J128:K128"/>
    <mergeCell ref="J116:K116"/>
    <mergeCell ref="J117:K117"/>
    <mergeCell ref="J125:K125"/>
    <mergeCell ref="J96:K96"/>
    <mergeCell ref="Z23:Z24"/>
    <mergeCell ref="J73:K73"/>
    <mergeCell ref="J77:K77"/>
    <mergeCell ref="J48:K48"/>
    <mergeCell ref="J89:K89"/>
    <mergeCell ref="J78:K78"/>
    <mergeCell ref="J79:K79"/>
    <mergeCell ref="J80:K80"/>
    <mergeCell ref="J81:K81"/>
    <mergeCell ref="AA23:AA24"/>
    <mergeCell ref="S24:S25"/>
    <mergeCell ref="T24:T25"/>
    <mergeCell ref="U24:U25"/>
    <mergeCell ref="V24:V25"/>
    <mergeCell ref="X23:X24"/>
    <mergeCell ref="Y23:Y24"/>
    <mergeCell ref="J67:K67"/>
    <mergeCell ref="J32:K32"/>
    <mergeCell ref="J35:K35"/>
    <mergeCell ref="J41:K41"/>
    <mergeCell ref="J47:K47"/>
    <mergeCell ref="B5:E5"/>
    <mergeCell ref="I14:K14"/>
    <mergeCell ref="I16:K16"/>
    <mergeCell ref="I19:K19"/>
  </mergeCells>
  <conditionalFormatting sqref="V32:V143 AA32:AA143">
    <cfRule type="cellIs" priority="3" dxfId="1" operator="lessThan" stopIfTrue="1">
      <formula>0</formula>
    </cfRule>
  </conditionalFormatting>
  <conditionalFormatting sqref="V30 AA30">
    <cfRule type="cellIs" priority="2" dxfId="0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197</v>
      </c>
    </row>
    <row r="2" spans="1:2" ht="12.75">
      <c r="A2">
        <v>1103</v>
      </c>
      <c r="B2" t="s">
        <v>198</v>
      </c>
    </row>
    <row r="3" spans="1:2" ht="12.75">
      <c r="A3">
        <v>1104</v>
      </c>
      <c r="B3" t="s">
        <v>199</v>
      </c>
    </row>
    <row r="4" spans="1:2" ht="12.75">
      <c r="A4">
        <v>1105</v>
      </c>
      <c r="B4" t="s">
        <v>200</v>
      </c>
    </row>
    <row r="5" spans="1:2" ht="12.75">
      <c r="A5">
        <v>1106</v>
      </c>
      <c r="B5" t="s">
        <v>201</v>
      </c>
    </row>
    <row r="6" spans="1:2" ht="12.75">
      <c r="A6">
        <v>1107</v>
      </c>
      <c r="B6" t="s">
        <v>202</v>
      </c>
    </row>
    <row r="7" spans="1:2" ht="12.75">
      <c r="A7">
        <v>1108</v>
      </c>
      <c r="B7" t="s">
        <v>203</v>
      </c>
    </row>
    <row r="8" spans="1:2" ht="12.75">
      <c r="A8">
        <v>1111</v>
      </c>
      <c r="B8" t="s">
        <v>204</v>
      </c>
    </row>
    <row r="9" spans="1:2" ht="12.75">
      <c r="A9">
        <v>1115</v>
      </c>
      <c r="B9" t="s">
        <v>205</v>
      </c>
    </row>
    <row r="10" spans="1:2" ht="12.75">
      <c r="A10">
        <v>1116</v>
      </c>
      <c r="B10" t="s">
        <v>206</v>
      </c>
    </row>
    <row r="11" spans="1:2" ht="12.75">
      <c r="A11">
        <v>1117</v>
      </c>
      <c r="B11" t="s">
        <v>207</v>
      </c>
    </row>
    <row r="12" spans="1:2" ht="12.75">
      <c r="A12">
        <v>1121</v>
      </c>
      <c r="B12" t="s">
        <v>208</v>
      </c>
    </row>
    <row r="13" spans="1:2" ht="12.75">
      <c r="A13">
        <v>1122</v>
      </c>
      <c r="B13" t="s">
        <v>209</v>
      </c>
    </row>
    <row r="14" spans="1:2" ht="12.75">
      <c r="A14">
        <v>1123</v>
      </c>
      <c r="B14" t="s">
        <v>210</v>
      </c>
    </row>
    <row r="15" spans="1:2" ht="12.75">
      <c r="A15">
        <v>1125</v>
      </c>
      <c r="B15" t="s">
        <v>211</v>
      </c>
    </row>
    <row r="16" spans="1:2" ht="12.75">
      <c r="A16">
        <v>1128</v>
      </c>
      <c r="B16" t="s">
        <v>212</v>
      </c>
    </row>
    <row r="17" spans="1:2" ht="12.75">
      <c r="A17">
        <v>1139</v>
      </c>
      <c r="B17" t="s">
        <v>213</v>
      </c>
    </row>
    <row r="18" spans="1:2" ht="12.75">
      <c r="A18">
        <v>1141</v>
      </c>
      <c r="B18" t="s">
        <v>214</v>
      </c>
    </row>
    <row r="19" spans="1:2" ht="12.75">
      <c r="A19">
        <v>1142</v>
      </c>
      <c r="B19" t="s">
        <v>215</v>
      </c>
    </row>
    <row r="20" spans="1:2" ht="12.75">
      <c r="A20">
        <v>1143</v>
      </c>
      <c r="B20" t="s">
        <v>216</v>
      </c>
    </row>
    <row r="21" spans="1:2" ht="12.75">
      <c r="A21">
        <v>1144</v>
      </c>
      <c r="B21" t="s">
        <v>217</v>
      </c>
    </row>
    <row r="22" spans="1:2" ht="12.75">
      <c r="A22">
        <v>1145</v>
      </c>
      <c r="B22" t="s">
        <v>218</v>
      </c>
    </row>
    <row r="23" spans="1:2" ht="12.75">
      <c r="A23">
        <v>1146</v>
      </c>
      <c r="B23" t="s">
        <v>219</v>
      </c>
    </row>
    <row r="24" spans="1:2" ht="12.75">
      <c r="A24">
        <v>1147</v>
      </c>
      <c r="B24" t="s">
        <v>220</v>
      </c>
    </row>
    <row r="25" spans="1:2" ht="12.75">
      <c r="A25">
        <v>1148</v>
      </c>
      <c r="B25" t="s">
        <v>221</v>
      </c>
    </row>
    <row r="26" spans="1:2" ht="12.75">
      <c r="A26">
        <v>1149</v>
      </c>
      <c r="B26" t="s">
        <v>222</v>
      </c>
    </row>
    <row r="27" spans="1:2" ht="12.75">
      <c r="A27">
        <v>1151</v>
      </c>
      <c r="B27" t="s">
        <v>223</v>
      </c>
    </row>
    <row r="28" spans="1:2" ht="12.75">
      <c r="A28">
        <v>1158</v>
      </c>
      <c r="B28" t="s">
        <v>212</v>
      </c>
    </row>
    <row r="29" spans="1:2" ht="12.75">
      <c r="A29">
        <v>1161</v>
      </c>
      <c r="B29" t="s">
        <v>224</v>
      </c>
    </row>
    <row r="30" spans="1:2" ht="12.75">
      <c r="A30">
        <v>1162</v>
      </c>
      <c r="B30" t="s">
        <v>225</v>
      </c>
    </row>
    <row r="31" spans="1:2" ht="12.75">
      <c r="A31">
        <v>1163</v>
      </c>
      <c r="B31" t="s">
        <v>226</v>
      </c>
    </row>
    <row r="32" spans="1:2" ht="12.75">
      <c r="A32">
        <v>1168</v>
      </c>
      <c r="B32" t="s">
        <v>212</v>
      </c>
    </row>
    <row r="33" spans="1:2" ht="12.75">
      <c r="A33">
        <v>1179</v>
      </c>
      <c r="B33" t="s">
        <v>227</v>
      </c>
    </row>
    <row r="34" spans="1:2" ht="12.75">
      <c r="A34">
        <v>2201</v>
      </c>
      <c r="B34" t="s">
        <v>228</v>
      </c>
    </row>
    <row r="35" spans="1:2" ht="12.75">
      <c r="A35">
        <v>2205</v>
      </c>
      <c r="B35" t="s">
        <v>229</v>
      </c>
    </row>
    <row r="36" spans="1:2" ht="12.75">
      <c r="A36">
        <v>2206</v>
      </c>
      <c r="B36" t="s">
        <v>230</v>
      </c>
    </row>
    <row r="37" spans="1:2" ht="12.75">
      <c r="A37">
        <v>2215</v>
      </c>
      <c r="B37" t="s">
        <v>231</v>
      </c>
    </row>
    <row r="38" spans="1:2" ht="12.75">
      <c r="A38">
        <v>2218</v>
      </c>
      <c r="B38" t="s">
        <v>212</v>
      </c>
    </row>
    <row r="39" spans="1:2" ht="12.75">
      <c r="A39">
        <v>2219</v>
      </c>
      <c r="B39" t="s">
        <v>232</v>
      </c>
    </row>
    <row r="40" spans="1:2" ht="12.75">
      <c r="A40">
        <v>2221</v>
      </c>
      <c r="B40" t="s">
        <v>233</v>
      </c>
    </row>
    <row r="41" spans="1:2" ht="12.75">
      <c r="A41">
        <v>2222</v>
      </c>
      <c r="B41" t="s">
        <v>234</v>
      </c>
    </row>
    <row r="42" spans="1:2" ht="12.75">
      <c r="A42">
        <v>2223</v>
      </c>
      <c r="B42" t="s">
        <v>235</v>
      </c>
    </row>
    <row r="43" spans="1:2" ht="12.75">
      <c r="A43">
        <v>2224</v>
      </c>
      <c r="B43" t="s">
        <v>236</v>
      </c>
    </row>
    <row r="44" spans="1:2" ht="12.75">
      <c r="A44">
        <v>2225</v>
      </c>
      <c r="B44" t="s">
        <v>237</v>
      </c>
    </row>
    <row r="45" spans="1:2" ht="12.75">
      <c r="A45">
        <v>2228</v>
      </c>
      <c r="B45" t="s">
        <v>212</v>
      </c>
    </row>
    <row r="46" spans="1:2" ht="12.75">
      <c r="A46">
        <v>2239</v>
      </c>
      <c r="B46" t="s">
        <v>238</v>
      </c>
    </row>
    <row r="47" spans="1:2" ht="12.75">
      <c r="A47">
        <v>2241</v>
      </c>
      <c r="B47" t="s">
        <v>239</v>
      </c>
    </row>
    <row r="48" spans="1:2" ht="12.75">
      <c r="A48">
        <v>2242</v>
      </c>
      <c r="B48" t="s">
        <v>240</v>
      </c>
    </row>
    <row r="49" spans="1:2" ht="12.75">
      <c r="A49">
        <v>2243</v>
      </c>
      <c r="B49" t="s">
        <v>241</v>
      </c>
    </row>
    <row r="50" spans="1:2" ht="12.75">
      <c r="A50">
        <v>2244</v>
      </c>
      <c r="B50" t="s">
        <v>242</v>
      </c>
    </row>
    <row r="51" spans="1:2" ht="12.75">
      <c r="A51">
        <v>2245</v>
      </c>
      <c r="B51" t="s">
        <v>243</v>
      </c>
    </row>
    <row r="52" spans="1:2" ht="12.75">
      <c r="A52">
        <v>2246</v>
      </c>
      <c r="B52" t="s">
        <v>244</v>
      </c>
    </row>
    <row r="53" spans="1:2" ht="12.75">
      <c r="A53">
        <v>2247</v>
      </c>
      <c r="B53" t="s">
        <v>245</v>
      </c>
    </row>
    <row r="54" spans="1:2" ht="12.75">
      <c r="A54">
        <v>2248</v>
      </c>
      <c r="B54" t="s">
        <v>246</v>
      </c>
    </row>
    <row r="55" spans="1:2" ht="12.75">
      <c r="A55">
        <v>2249</v>
      </c>
      <c r="B55" t="s">
        <v>247</v>
      </c>
    </row>
    <row r="56" spans="1:2" ht="12.75">
      <c r="A56">
        <v>2258</v>
      </c>
      <c r="B56" t="s">
        <v>212</v>
      </c>
    </row>
    <row r="57" spans="1:2" ht="12.75">
      <c r="A57">
        <v>2259</v>
      </c>
      <c r="B57" t="s">
        <v>248</v>
      </c>
    </row>
    <row r="58" spans="1:2" ht="12.75">
      <c r="A58">
        <v>2261</v>
      </c>
      <c r="B58" t="s">
        <v>249</v>
      </c>
    </row>
    <row r="59" spans="1:2" ht="12.75">
      <c r="A59">
        <v>2268</v>
      </c>
      <c r="B59" t="s">
        <v>212</v>
      </c>
    </row>
    <row r="60" spans="1:2" ht="12.75">
      <c r="A60">
        <v>2279</v>
      </c>
      <c r="B60" t="s">
        <v>250</v>
      </c>
    </row>
    <row r="61" spans="1:2" ht="12.75">
      <c r="A61">
        <v>2281</v>
      </c>
      <c r="B61" t="s">
        <v>251</v>
      </c>
    </row>
    <row r="62" spans="1:2" ht="12.75">
      <c r="A62">
        <v>2282</v>
      </c>
      <c r="B62" t="s">
        <v>252</v>
      </c>
    </row>
    <row r="63" spans="1:2" ht="12.75">
      <c r="A63">
        <v>2283</v>
      </c>
      <c r="B63" t="s">
        <v>253</v>
      </c>
    </row>
    <row r="64" spans="1:2" ht="12.75">
      <c r="A64">
        <v>2284</v>
      </c>
      <c r="B64" t="s">
        <v>254</v>
      </c>
    </row>
    <row r="65" spans="1:2" ht="12.75">
      <c r="A65">
        <v>2285</v>
      </c>
      <c r="B65" t="s">
        <v>255</v>
      </c>
    </row>
    <row r="66" spans="1:2" ht="12.75">
      <c r="A66">
        <v>2288</v>
      </c>
      <c r="B66" t="s">
        <v>212</v>
      </c>
    </row>
    <row r="67" spans="1:2" ht="12.75">
      <c r="A67">
        <v>2289</v>
      </c>
      <c r="B67" t="s">
        <v>256</v>
      </c>
    </row>
    <row r="68" spans="1:2" ht="12.75">
      <c r="A68">
        <v>3301</v>
      </c>
      <c r="B68" t="s">
        <v>257</v>
      </c>
    </row>
    <row r="69" spans="1:2" ht="12.75">
      <c r="A69">
        <v>3311</v>
      </c>
      <c r="B69" t="s">
        <v>258</v>
      </c>
    </row>
    <row r="70" spans="1:2" ht="12.75">
      <c r="A70">
        <v>3312</v>
      </c>
      <c r="B70" t="s">
        <v>259</v>
      </c>
    </row>
    <row r="71" spans="1:2" ht="12.75">
      <c r="A71">
        <v>3314</v>
      </c>
      <c r="B71" t="s">
        <v>260</v>
      </c>
    </row>
    <row r="72" spans="1:2" ht="12.75">
      <c r="A72">
        <v>3315</v>
      </c>
      <c r="B72" t="s">
        <v>261</v>
      </c>
    </row>
    <row r="73" spans="1:2" ht="12.75">
      <c r="A73">
        <v>3318</v>
      </c>
      <c r="B73" t="s">
        <v>262</v>
      </c>
    </row>
    <row r="74" spans="1:2" ht="12.75">
      <c r="A74">
        <v>3321</v>
      </c>
      <c r="B74" t="s">
        <v>263</v>
      </c>
    </row>
    <row r="75" spans="1:2" ht="12.75">
      <c r="A75">
        <v>3322</v>
      </c>
      <c r="B75" t="s">
        <v>264</v>
      </c>
    </row>
    <row r="76" spans="1:2" ht="12.75">
      <c r="A76">
        <v>3324</v>
      </c>
      <c r="B76" t="s">
        <v>265</v>
      </c>
    </row>
    <row r="77" spans="1:2" ht="12.75">
      <c r="A77">
        <v>3325</v>
      </c>
      <c r="B77" t="s">
        <v>266</v>
      </c>
    </row>
    <row r="78" spans="1:2" ht="12.75">
      <c r="A78">
        <v>3326</v>
      </c>
      <c r="B78" t="s">
        <v>267</v>
      </c>
    </row>
    <row r="79" spans="1:2" ht="12.75">
      <c r="A79">
        <v>3332</v>
      </c>
      <c r="B79" t="s">
        <v>268</v>
      </c>
    </row>
    <row r="80" spans="1:2" ht="12.75">
      <c r="A80">
        <v>3333</v>
      </c>
      <c r="B80" t="s">
        <v>269</v>
      </c>
    </row>
    <row r="81" spans="1:2" ht="12.75">
      <c r="A81">
        <v>3334</v>
      </c>
      <c r="B81" t="s">
        <v>270</v>
      </c>
    </row>
    <row r="82" spans="1:2" ht="12.75">
      <c r="A82">
        <v>3336</v>
      </c>
      <c r="B82" t="s">
        <v>271</v>
      </c>
    </row>
    <row r="83" spans="1:2" ht="12.75">
      <c r="A83">
        <v>3337</v>
      </c>
      <c r="B83" t="s">
        <v>272</v>
      </c>
    </row>
    <row r="84" spans="1:2" ht="12.75">
      <c r="A84">
        <v>3341</v>
      </c>
      <c r="B84" t="s">
        <v>273</v>
      </c>
    </row>
    <row r="85" spans="1:2" ht="12.75">
      <c r="A85">
        <v>3349</v>
      </c>
      <c r="B85" t="s">
        <v>274</v>
      </c>
    </row>
    <row r="86" spans="1:2" ht="12.75">
      <c r="A86">
        <v>3359</v>
      </c>
      <c r="B86" t="s">
        <v>275</v>
      </c>
    </row>
    <row r="87" spans="1:2" ht="12.75">
      <c r="A87">
        <v>3369</v>
      </c>
      <c r="B87" t="s">
        <v>276</v>
      </c>
    </row>
    <row r="88" spans="1:2" ht="12.75">
      <c r="A88">
        <v>3388</v>
      </c>
      <c r="B88" t="s">
        <v>212</v>
      </c>
    </row>
    <row r="89" spans="1:2" ht="12.75">
      <c r="A89">
        <v>3389</v>
      </c>
      <c r="B89" t="s">
        <v>277</v>
      </c>
    </row>
    <row r="90" spans="1:2" ht="12.75">
      <c r="A90">
        <v>4401</v>
      </c>
      <c r="B90" t="s">
        <v>278</v>
      </c>
    </row>
    <row r="91" spans="1:2" ht="12.75">
      <c r="A91">
        <v>4412</v>
      </c>
      <c r="B91" t="s">
        <v>279</v>
      </c>
    </row>
    <row r="92" spans="1:2" ht="12.75">
      <c r="A92">
        <v>4415</v>
      </c>
      <c r="B92" t="s">
        <v>280</v>
      </c>
    </row>
    <row r="93" spans="1:2" ht="12.75">
      <c r="A93">
        <v>4418</v>
      </c>
      <c r="B93" t="s">
        <v>281</v>
      </c>
    </row>
    <row r="94" spans="1:2" ht="12.75">
      <c r="A94">
        <v>4425</v>
      </c>
      <c r="B94" t="s">
        <v>282</v>
      </c>
    </row>
    <row r="95" spans="1:2" ht="12.75">
      <c r="A95">
        <v>4429</v>
      </c>
      <c r="B95" t="s">
        <v>283</v>
      </c>
    </row>
    <row r="96" spans="1:2" ht="12.75">
      <c r="A96">
        <v>4431</v>
      </c>
      <c r="B96" t="s">
        <v>284</v>
      </c>
    </row>
    <row r="97" spans="1:2" ht="12.75">
      <c r="A97">
        <v>4433</v>
      </c>
      <c r="B97" t="s">
        <v>285</v>
      </c>
    </row>
    <row r="98" spans="1:2" ht="12.75">
      <c r="A98">
        <v>4436</v>
      </c>
      <c r="B98" t="s">
        <v>286</v>
      </c>
    </row>
    <row r="99" spans="1:2" ht="12.75">
      <c r="A99">
        <v>4437</v>
      </c>
      <c r="B99" t="s">
        <v>287</v>
      </c>
    </row>
    <row r="100" spans="1:2" ht="12.75">
      <c r="A100">
        <v>4450</v>
      </c>
      <c r="B100" t="s">
        <v>288</v>
      </c>
    </row>
    <row r="101" spans="1:2" ht="12.75">
      <c r="A101">
        <v>4451</v>
      </c>
      <c r="B101" t="s">
        <v>289</v>
      </c>
    </row>
    <row r="102" spans="1:2" ht="12.75">
      <c r="A102">
        <v>4452</v>
      </c>
      <c r="B102" t="s">
        <v>290</v>
      </c>
    </row>
    <row r="103" spans="1:2" ht="12.75">
      <c r="A103">
        <v>4453</v>
      </c>
      <c r="B103" t="s">
        <v>291</v>
      </c>
    </row>
    <row r="104" spans="1:2" ht="12.75">
      <c r="A104">
        <v>4454</v>
      </c>
      <c r="B104" t="s">
        <v>292</v>
      </c>
    </row>
    <row r="105" spans="1:2" ht="12.75">
      <c r="A105">
        <v>4455</v>
      </c>
      <c r="B105" t="s">
        <v>293</v>
      </c>
    </row>
    <row r="106" spans="1:2" ht="12.75">
      <c r="A106">
        <v>4456</v>
      </c>
      <c r="B106" t="s">
        <v>294</v>
      </c>
    </row>
    <row r="107" spans="1:2" ht="12.75">
      <c r="A107">
        <v>4457</v>
      </c>
      <c r="B107" t="s">
        <v>295</v>
      </c>
    </row>
    <row r="108" spans="1:2" ht="12.75">
      <c r="A108">
        <v>4459</v>
      </c>
      <c r="B108" t="s">
        <v>296</v>
      </c>
    </row>
    <row r="109" spans="1:2" ht="12.75">
      <c r="A109">
        <v>4465</v>
      </c>
      <c r="B109" t="s">
        <v>297</v>
      </c>
    </row>
    <row r="110" spans="1:2" ht="12.75">
      <c r="A110">
        <v>4467</v>
      </c>
      <c r="B110" t="s">
        <v>298</v>
      </c>
    </row>
    <row r="111" spans="1:2" ht="12.75">
      <c r="A111">
        <v>4468</v>
      </c>
      <c r="B111" t="s">
        <v>212</v>
      </c>
    </row>
    <row r="112" spans="1:2" ht="12.75">
      <c r="A112">
        <v>4469</v>
      </c>
      <c r="B112" t="s">
        <v>299</v>
      </c>
    </row>
    <row r="113" spans="1:2" ht="12.75">
      <c r="A113">
        <v>5501</v>
      </c>
      <c r="B113" t="s">
        <v>126</v>
      </c>
    </row>
    <row r="114" spans="1:2" ht="12.75">
      <c r="A114">
        <v>5511</v>
      </c>
      <c r="B114" t="s">
        <v>300</v>
      </c>
    </row>
    <row r="115" spans="1:2" ht="12.75">
      <c r="A115">
        <v>5512</v>
      </c>
      <c r="B115" t="s">
        <v>301</v>
      </c>
    </row>
    <row r="116" spans="1:2" ht="12.75">
      <c r="A116">
        <v>5513</v>
      </c>
      <c r="B116" t="s">
        <v>302</v>
      </c>
    </row>
    <row r="117" spans="1:2" ht="12.75">
      <c r="A117">
        <v>5514</v>
      </c>
      <c r="B117" t="s">
        <v>303</v>
      </c>
    </row>
    <row r="118" spans="1:2" ht="12.75">
      <c r="A118">
        <v>5515</v>
      </c>
      <c r="B118" t="s">
        <v>304</v>
      </c>
    </row>
    <row r="119" spans="1:2" ht="12.75">
      <c r="A119">
        <v>5516</v>
      </c>
      <c r="B119" t="s">
        <v>305</v>
      </c>
    </row>
    <row r="120" spans="1:2" ht="12.75">
      <c r="A120">
        <v>5517</v>
      </c>
      <c r="B120" t="s">
        <v>306</v>
      </c>
    </row>
    <row r="121" spans="1:2" ht="12.75">
      <c r="A121">
        <v>5518</v>
      </c>
      <c r="B121" t="s">
        <v>307</v>
      </c>
    </row>
    <row r="122" spans="1:2" ht="12.75">
      <c r="A122">
        <v>5519</v>
      </c>
      <c r="B122" t="s">
        <v>308</v>
      </c>
    </row>
    <row r="123" spans="1:2" ht="12.75">
      <c r="A123">
        <v>5521</v>
      </c>
      <c r="B123" t="s">
        <v>309</v>
      </c>
    </row>
    <row r="124" spans="1:2" ht="12.75">
      <c r="A124">
        <v>5522</v>
      </c>
      <c r="B124" t="s">
        <v>310</v>
      </c>
    </row>
    <row r="125" spans="1:2" ht="12.75">
      <c r="A125">
        <v>5524</v>
      </c>
      <c r="B125" t="s">
        <v>311</v>
      </c>
    </row>
    <row r="126" spans="1:2" ht="12.75">
      <c r="A126">
        <v>5525</v>
      </c>
      <c r="B126" t="s">
        <v>312</v>
      </c>
    </row>
    <row r="127" spans="1:2" ht="12.75">
      <c r="A127">
        <v>5526</v>
      </c>
      <c r="B127" t="s">
        <v>313</v>
      </c>
    </row>
    <row r="128" spans="1:2" ht="12.75">
      <c r="A128">
        <v>5527</v>
      </c>
      <c r="B128" t="s">
        <v>314</v>
      </c>
    </row>
    <row r="129" spans="1:2" ht="12.75">
      <c r="A129">
        <v>5528</v>
      </c>
      <c r="B129" t="s">
        <v>315</v>
      </c>
    </row>
    <row r="130" spans="1:2" ht="12.75">
      <c r="A130">
        <v>5529</v>
      </c>
      <c r="B130" t="s">
        <v>316</v>
      </c>
    </row>
    <row r="131" spans="1:2" ht="12.75">
      <c r="A131">
        <v>5530</v>
      </c>
      <c r="B131" t="s">
        <v>317</v>
      </c>
    </row>
    <row r="132" spans="1:2" ht="12.75">
      <c r="A132">
        <v>5531</v>
      </c>
      <c r="B132" t="s">
        <v>318</v>
      </c>
    </row>
    <row r="133" spans="1:2" ht="12.75">
      <c r="A133">
        <v>5532</v>
      </c>
      <c r="B133" t="s">
        <v>319</v>
      </c>
    </row>
    <row r="134" spans="1:2" ht="12.75">
      <c r="A134">
        <v>5533</v>
      </c>
      <c r="B134" t="s">
        <v>320</v>
      </c>
    </row>
    <row r="135" spans="1:2" ht="12.75">
      <c r="A135">
        <v>5534</v>
      </c>
      <c r="B135" t="s">
        <v>321</v>
      </c>
    </row>
    <row r="136" spans="1:2" ht="12.75">
      <c r="A136">
        <v>5535</v>
      </c>
      <c r="B136" t="s">
        <v>322</v>
      </c>
    </row>
    <row r="137" spans="1:2" ht="12.75">
      <c r="A137">
        <v>5538</v>
      </c>
      <c r="B137" t="s">
        <v>323</v>
      </c>
    </row>
    <row r="138" spans="1:2" ht="12.75">
      <c r="A138">
        <v>5540</v>
      </c>
      <c r="B138" t="s">
        <v>324</v>
      </c>
    </row>
    <row r="139" spans="1:2" ht="12.75">
      <c r="A139">
        <v>5541</v>
      </c>
      <c r="B139" t="s">
        <v>325</v>
      </c>
    </row>
    <row r="140" spans="1:2" ht="12.75">
      <c r="A140">
        <v>5545</v>
      </c>
      <c r="B140" t="s">
        <v>326</v>
      </c>
    </row>
    <row r="141" spans="1:2" ht="12.75">
      <c r="A141">
        <v>5546</v>
      </c>
      <c r="B141" t="s">
        <v>327</v>
      </c>
    </row>
    <row r="142" spans="1:2" ht="12.75">
      <c r="A142">
        <v>5547</v>
      </c>
      <c r="B142" t="s">
        <v>328</v>
      </c>
    </row>
    <row r="143" spans="1:2" ht="12.75">
      <c r="A143">
        <v>5548</v>
      </c>
      <c r="B143" t="s">
        <v>329</v>
      </c>
    </row>
    <row r="144" spans="1:2" ht="12.75">
      <c r="A144">
        <v>5550</v>
      </c>
      <c r="B144" t="s">
        <v>330</v>
      </c>
    </row>
    <row r="145" spans="1:2" ht="12.75">
      <c r="A145">
        <v>5551</v>
      </c>
      <c r="B145" t="s">
        <v>331</v>
      </c>
    </row>
    <row r="146" spans="1:2" ht="12.75">
      <c r="A146">
        <v>5553</v>
      </c>
      <c r="B146" t="s">
        <v>332</v>
      </c>
    </row>
    <row r="147" spans="1:2" ht="12.75">
      <c r="A147">
        <v>5554</v>
      </c>
      <c r="B147" t="s">
        <v>333</v>
      </c>
    </row>
    <row r="148" spans="1:2" ht="12.75">
      <c r="A148">
        <v>5556</v>
      </c>
      <c r="B148" t="s">
        <v>334</v>
      </c>
    </row>
    <row r="149" spans="1:2" ht="12.75">
      <c r="A149">
        <v>5561</v>
      </c>
      <c r="B149" t="s">
        <v>335</v>
      </c>
    </row>
    <row r="150" spans="1:2" ht="12.75">
      <c r="A150">
        <v>5562</v>
      </c>
      <c r="B150" t="s">
        <v>336</v>
      </c>
    </row>
    <row r="151" spans="1:2" ht="12.75">
      <c r="A151">
        <v>5588</v>
      </c>
      <c r="B151" t="s">
        <v>212</v>
      </c>
    </row>
    <row r="152" spans="1:2" ht="12.75">
      <c r="A152">
        <v>5589</v>
      </c>
      <c r="B152" t="s">
        <v>337</v>
      </c>
    </row>
    <row r="153" spans="1:2" ht="12.75">
      <c r="A153">
        <v>6601</v>
      </c>
      <c r="B153" t="s">
        <v>338</v>
      </c>
    </row>
    <row r="154" spans="1:2" ht="12.75">
      <c r="A154">
        <v>6602</v>
      </c>
      <c r="B154" t="s">
        <v>339</v>
      </c>
    </row>
    <row r="155" spans="1:2" ht="12.75">
      <c r="A155">
        <v>6603</v>
      </c>
      <c r="B155" t="s">
        <v>340</v>
      </c>
    </row>
    <row r="156" spans="1:2" ht="12.75">
      <c r="A156">
        <v>6604</v>
      </c>
      <c r="B156" t="s">
        <v>341</v>
      </c>
    </row>
    <row r="157" spans="1:2" ht="12.75">
      <c r="A157">
        <v>6605</v>
      </c>
      <c r="B157" t="s">
        <v>342</v>
      </c>
    </row>
    <row r="158" spans="1:2" ht="12.75">
      <c r="A158">
        <v>6606</v>
      </c>
      <c r="B158" t="s">
        <v>343</v>
      </c>
    </row>
    <row r="159" spans="1:2" ht="12.75">
      <c r="A159">
        <v>6618</v>
      </c>
      <c r="B159" t="s">
        <v>212</v>
      </c>
    </row>
    <row r="160" spans="1:2" ht="12.75">
      <c r="A160">
        <v>6619</v>
      </c>
      <c r="B160" t="s">
        <v>344</v>
      </c>
    </row>
    <row r="161" spans="1:2" ht="12.75">
      <c r="A161">
        <v>6621</v>
      </c>
      <c r="B161" t="s">
        <v>345</v>
      </c>
    </row>
    <row r="162" spans="1:2" ht="12.75">
      <c r="A162">
        <v>6622</v>
      </c>
      <c r="B162" t="s">
        <v>346</v>
      </c>
    </row>
    <row r="163" spans="1:2" ht="12.75">
      <c r="A163">
        <v>6623</v>
      </c>
      <c r="B163" t="s">
        <v>347</v>
      </c>
    </row>
    <row r="164" spans="1:2" ht="12.75">
      <c r="A164">
        <v>6624</v>
      </c>
      <c r="B164" t="s">
        <v>348</v>
      </c>
    </row>
    <row r="165" spans="1:2" ht="12.75">
      <c r="A165">
        <v>6625</v>
      </c>
      <c r="B165" t="s">
        <v>349</v>
      </c>
    </row>
    <row r="166" spans="1:2" ht="12.75">
      <c r="A166">
        <v>6626</v>
      </c>
      <c r="B166" t="s">
        <v>350</v>
      </c>
    </row>
    <row r="167" spans="1:2" ht="12.75">
      <c r="A167">
        <v>6627</v>
      </c>
      <c r="B167" t="s">
        <v>351</v>
      </c>
    </row>
    <row r="168" spans="1:2" ht="12.75">
      <c r="A168">
        <v>6628</v>
      </c>
      <c r="B168" t="s">
        <v>212</v>
      </c>
    </row>
    <row r="169" spans="1:2" ht="12.75">
      <c r="A169">
        <v>6629</v>
      </c>
      <c r="B169" t="s">
        <v>352</v>
      </c>
    </row>
    <row r="170" spans="1:2" ht="12.75">
      <c r="A170">
        <v>7701</v>
      </c>
      <c r="B170" t="s">
        <v>353</v>
      </c>
    </row>
    <row r="171" spans="1:2" ht="12.75">
      <c r="A171">
        <v>7708</v>
      </c>
      <c r="B171" t="s">
        <v>212</v>
      </c>
    </row>
    <row r="172" spans="1:2" ht="12.75">
      <c r="A172">
        <v>7711</v>
      </c>
      <c r="B172" t="s">
        <v>354</v>
      </c>
    </row>
    <row r="173" spans="1:2" ht="12.75">
      <c r="A173">
        <v>7712</v>
      </c>
      <c r="B173" t="s">
        <v>355</v>
      </c>
    </row>
    <row r="174" spans="1:2" ht="12.75">
      <c r="A174">
        <v>7713</v>
      </c>
      <c r="B174" t="s">
        <v>356</v>
      </c>
    </row>
    <row r="175" spans="1:2" ht="12.75">
      <c r="A175">
        <v>7714</v>
      </c>
      <c r="B175" t="s">
        <v>357</v>
      </c>
    </row>
    <row r="176" spans="1:2" ht="12.75">
      <c r="A176">
        <v>7718</v>
      </c>
      <c r="B176" t="s">
        <v>212</v>
      </c>
    </row>
    <row r="177" spans="1:2" ht="12.75">
      <c r="A177">
        <v>7719</v>
      </c>
      <c r="B177" t="s">
        <v>358</v>
      </c>
    </row>
    <row r="178" spans="1:2" ht="12.75">
      <c r="A178">
        <v>7731</v>
      </c>
      <c r="B178" t="s">
        <v>359</v>
      </c>
    </row>
    <row r="179" spans="1:2" ht="12.75">
      <c r="A179">
        <v>7732</v>
      </c>
      <c r="B179" t="s">
        <v>360</v>
      </c>
    </row>
    <row r="180" spans="1:2" ht="12.75">
      <c r="A180">
        <v>7733</v>
      </c>
      <c r="B180" t="s">
        <v>361</v>
      </c>
    </row>
    <row r="181" spans="1:2" ht="12.75">
      <c r="A181">
        <v>7735</v>
      </c>
      <c r="B181" t="s">
        <v>362</v>
      </c>
    </row>
    <row r="182" spans="1:2" ht="12.75">
      <c r="A182">
        <v>7736</v>
      </c>
      <c r="B182" t="s">
        <v>363</v>
      </c>
    </row>
    <row r="183" spans="1:2" ht="12.75">
      <c r="A183">
        <v>7737</v>
      </c>
      <c r="B183" t="s">
        <v>364</v>
      </c>
    </row>
    <row r="184" spans="1:2" ht="12.75">
      <c r="A184">
        <v>7738</v>
      </c>
      <c r="B184" t="s">
        <v>365</v>
      </c>
    </row>
    <row r="185" spans="1:2" ht="12.75">
      <c r="A185">
        <v>7739</v>
      </c>
      <c r="B185" t="s">
        <v>366</v>
      </c>
    </row>
    <row r="186" spans="1:2" ht="12.75">
      <c r="A186">
        <v>7740</v>
      </c>
      <c r="B186" t="s">
        <v>367</v>
      </c>
    </row>
    <row r="187" spans="1:2" ht="12.75">
      <c r="A187">
        <v>7741</v>
      </c>
      <c r="B187" t="s">
        <v>368</v>
      </c>
    </row>
    <row r="188" spans="1:2" ht="12.75">
      <c r="A188">
        <v>7742</v>
      </c>
      <c r="B188" t="s">
        <v>369</v>
      </c>
    </row>
    <row r="189" spans="1:2" ht="12.75">
      <c r="A189">
        <v>7743</v>
      </c>
      <c r="B189" t="s">
        <v>370</v>
      </c>
    </row>
    <row r="190" spans="1:2" ht="12.75">
      <c r="A190">
        <v>7744</v>
      </c>
      <c r="B190" t="s">
        <v>371</v>
      </c>
    </row>
    <row r="191" spans="1:2" ht="12.75">
      <c r="A191">
        <v>7745</v>
      </c>
      <c r="B191" t="s">
        <v>372</v>
      </c>
    </row>
    <row r="192" spans="1:2" ht="12.75">
      <c r="A192">
        <v>7746</v>
      </c>
      <c r="B192" t="s">
        <v>373</v>
      </c>
    </row>
    <row r="193" spans="1:2" ht="12.75">
      <c r="A193">
        <v>7747</v>
      </c>
      <c r="B193" t="s">
        <v>374</v>
      </c>
    </row>
    <row r="194" spans="1:2" ht="12.75">
      <c r="A194">
        <v>7748</v>
      </c>
      <c r="B194" t="s">
        <v>375</v>
      </c>
    </row>
    <row r="195" spans="1:2" ht="12.75">
      <c r="A195">
        <v>7751</v>
      </c>
      <c r="B195" t="s">
        <v>376</v>
      </c>
    </row>
    <row r="196" spans="1:2" ht="12.75">
      <c r="A196">
        <v>7752</v>
      </c>
      <c r="B196" t="s">
        <v>377</v>
      </c>
    </row>
    <row r="197" spans="1:2" ht="12.75">
      <c r="A197">
        <v>7755</v>
      </c>
      <c r="B197" t="s">
        <v>378</v>
      </c>
    </row>
    <row r="198" spans="1:2" ht="12.75">
      <c r="A198">
        <v>7758</v>
      </c>
      <c r="B198" t="s">
        <v>212</v>
      </c>
    </row>
    <row r="199" spans="1:2" ht="12.75">
      <c r="A199">
        <v>7759</v>
      </c>
      <c r="B199" t="s">
        <v>379</v>
      </c>
    </row>
    <row r="200" spans="1:2" ht="12.75">
      <c r="A200">
        <v>7761</v>
      </c>
      <c r="B200" t="s">
        <v>380</v>
      </c>
    </row>
    <row r="201" spans="1:2" ht="12.75">
      <c r="A201">
        <v>7762</v>
      </c>
      <c r="B201" t="s">
        <v>381</v>
      </c>
    </row>
    <row r="202" spans="1:2" ht="12.75">
      <c r="A202">
        <v>7768</v>
      </c>
      <c r="B202" t="s">
        <v>212</v>
      </c>
    </row>
    <row r="203" spans="1:2" ht="12.75">
      <c r="A203">
        <v>8801</v>
      </c>
      <c r="B203" t="s">
        <v>382</v>
      </c>
    </row>
    <row r="204" spans="1:2" ht="12.75">
      <c r="A204">
        <v>8802</v>
      </c>
      <c r="B204" t="s">
        <v>383</v>
      </c>
    </row>
    <row r="205" spans="1:2" ht="12.75">
      <c r="A205">
        <v>8803</v>
      </c>
      <c r="B205" t="s">
        <v>384</v>
      </c>
    </row>
    <row r="206" spans="1:2" ht="12.75">
      <c r="A206">
        <v>8804</v>
      </c>
      <c r="B206" t="s">
        <v>385</v>
      </c>
    </row>
    <row r="207" spans="1:2" ht="12.75">
      <c r="A207">
        <v>8805</v>
      </c>
      <c r="B207" t="s">
        <v>386</v>
      </c>
    </row>
    <row r="208" spans="1:2" ht="12.75">
      <c r="A208">
        <v>8807</v>
      </c>
      <c r="B208" t="s">
        <v>212</v>
      </c>
    </row>
    <row r="209" spans="1:2" ht="12.75">
      <c r="A209">
        <v>8808</v>
      </c>
      <c r="B209" t="s">
        <v>387</v>
      </c>
    </row>
    <row r="210" spans="1:2" ht="12.75">
      <c r="A210">
        <v>8809</v>
      </c>
      <c r="B210" t="s">
        <v>388</v>
      </c>
    </row>
    <row r="211" spans="1:2" ht="12.75">
      <c r="A211">
        <v>8811</v>
      </c>
      <c r="B211" t="s">
        <v>389</v>
      </c>
    </row>
    <row r="212" spans="1:2" ht="12.75">
      <c r="A212">
        <v>8813</v>
      </c>
      <c r="B212" t="s">
        <v>390</v>
      </c>
    </row>
    <row r="213" spans="1:2" ht="12.75">
      <c r="A213">
        <v>8814</v>
      </c>
      <c r="B213" t="s">
        <v>391</v>
      </c>
    </row>
    <row r="214" spans="1:2" ht="12.75">
      <c r="A214">
        <v>8815</v>
      </c>
      <c r="B214" t="s">
        <v>392</v>
      </c>
    </row>
    <row r="215" spans="1:2" ht="12.75">
      <c r="A215">
        <v>8816</v>
      </c>
      <c r="B215" t="s">
        <v>393</v>
      </c>
    </row>
    <row r="216" spans="1:2" ht="12.75">
      <c r="A216">
        <v>8817</v>
      </c>
      <c r="B216" t="s">
        <v>394</v>
      </c>
    </row>
    <row r="217" spans="1:2" ht="12.75">
      <c r="A217">
        <v>8821</v>
      </c>
      <c r="B217" t="s">
        <v>395</v>
      </c>
    </row>
    <row r="218" spans="1:2" ht="12.75">
      <c r="A218">
        <v>8824</v>
      </c>
      <c r="B218" t="s">
        <v>396</v>
      </c>
    </row>
    <row r="219" spans="1:2" ht="12.75">
      <c r="A219">
        <v>8825</v>
      </c>
      <c r="B219" t="s">
        <v>397</v>
      </c>
    </row>
    <row r="220" spans="1:2" ht="12.75">
      <c r="A220">
        <v>8826</v>
      </c>
      <c r="B220" t="s">
        <v>398</v>
      </c>
    </row>
    <row r="221" spans="1:2" ht="12.75">
      <c r="A221">
        <v>8827</v>
      </c>
      <c r="B221" t="s">
        <v>399</v>
      </c>
    </row>
    <row r="222" spans="1:2" ht="12.75">
      <c r="A222">
        <v>8828</v>
      </c>
      <c r="B222" t="s">
        <v>212</v>
      </c>
    </row>
    <row r="223" spans="1:2" ht="12.75">
      <c r="A223">
        <v>8829</v>
      </c>
      <c r="B223" t="s">
        <v>400</v>
      </c>
    </row>
    <row r="224" spans="1:2" ht="12.75">
      <c r="A224">
        <v>8831</v>
      </c>
      <c r="B224" t="s">
        <v>408</v>
      </c>
    </row>
    <row r="225" spans="1:2" ht="12.75">
      <c r="A225">
        <v>8832</v>
      </c>
      <c r="B225" t="s">
        <v>409</v>
      </c>
    </row>
    <row r="226" spans="1:2" ht="12.75">
      <c r="A226">
        <v>8833</v>
      </c>
      <c r="B226" t="s">
        <v>410</v>
      </c>
    </row>
    <row r="227" spans="1:2" ht="12.75">
      <c r="A227">
        <v>8834</v>
      </c>
      <c r="B227" t="s">
        <v>411</v>
      </c>
    </row>
    <row r="228" spans="1:2" ht="12.75">
      <c r="A228">
        <v>8835</v>
      </c>
      <c r="B228" t="s">
        <v>412</v>
      </c>
    </row>
    <row r="229" spans="1:2" ht="12.75">
      <c r="A229">
        <v>8836</v>
      </c>
      <c r="B229" t="s">
        <v>413</v>
      </c>
    </row>
    <row r="230" spans="1:2" ht="12.75">
      <c r="A230">
        <v>8837</v>
      </c>
      <c r="B230" t="s">
        <v>414</v>
      </c>
    </row>
    <row r="231" spans="1:2" ht="12.75">
      <c r="A231">
        <v>8838</v>
      </c>
      <c r="B231" t="s">
        <v>415</v>
      </c>
    </row>
    <row r="232" spans="1:2" ht="12.75">
      <c r="A232">
        <v>8839</v>
      </c>
      <c r="B232" t="s">
        <v>416</v>
      </c>
    </row>
    <row r="233" spans="1:2" ht="12.75">
      <c r="A233">
        <v>8845</v>
      </c>
      <c r="B233" t="s">
        <v>417</v>
      </c>
    </row>
    <row r="234" spans="1:2" ht="12.75">
      <c r="A234">
        <v>8848</v>
      </c>
      <c r="B234" t="s">
        <v>212</v>
      </c>
    </row>
    <row r="235" spans="1:2" ht="12.75">
      <c r="A235">
        <v>8849</v>
      </c>
      <c r="B235" t="s">
        <v>418</v>
      </c>
    </row>
    <row r="236" spans="1:2" ht="12.75">
      <c r="A236">
        <v>8851</v>
      </c>
      <c r="B236" t="s">
        <v>419</v>
      </c>
    </row>
    <row r="237" spans="1:2" ht="12.75">
      <c r="A237">
        <v>8852</v>
      </c>
      <c r="B237" t="s">
        <v>420</v>
      </c>
    </row>
    <row r="238" spans="1:2" ht="12.75">
      <c r="A238">
        <v>8853</v>
      </c>
      <c r="B238" t="s">
        <v>212</v>
      </c>
    </row>
    <row r="239" spans="1:2" ht="12.75">
      <c r="A239">
        <v>8855</v>
      </c>
      <c r="B239" t="s">
        <v>421</v>
      </c>
    </row>
    <row r="240" spans="1:2" ht="12.75">
      <c r="A240">
        <v>8858</v>
      </c>
      <c r="B240" t="s">
        <v>422</v>
      </c>
    </row>
    <row r="241" spans="1:2" ht="12.75">
      <c r="A241">
        <v>8859</v>
      </c>
      <c r="B241" t="s">
        <v>423</v>
      </c>
    </row>
    <row r="242" spans="1:2" ht="12.75">
      <c r="A242">
        <v>8861</v>
      </c>
      <c r="B242" t="s">
        <v>424</v>
      </c>
    </row>
    <row r="243" spans="1:2" ht="12.75">
      <c r="A243">
        <v>8862</v>
      </c>
      <c r="B243" t="s">
        <v>425</v>
      </c>
    </row>
    <row r="244" spans="1:2" ht="12.75">
      <c r="A244">
        <v>8863</v>
      </c>
      <c r="B244" t="s">
        <v>426</v>
      </c>
    </row>
    <row r="245" spans="1:2" ht="12.75">
      <c r="A245">
        <v>8864</v>
      </c>
      <c r="B245" t="s">
        <v>212</v>
      </c>
    </row>
    <row r="246" spans="1:2" ht="12.75">
      <c r="A246">
        <v>8865</v>
      </c>
      <c r="B246" t="s">
        <v>427</v>
      </c>
    </row>
    <row r="247" spans="1:2" ht="12.75">
      <c r="A247">
        <v>8866</v>
      </c>
      <c r="B247" t="s">
        <v>428</v>
      </c>
    </row>
    <row r="248" spans="1:2" ht="12.75">
      <c r="A248">
        <v>8867</v>
      </c>
      <c r="B248" t="s">
        <v>429</v>
      </c>
    </row>
    <row r="249" spans="1:2" ht="12.75">
      <c r="A249">
        <v>8868</v>
      </c>
      <c r="B249" t="s">
        <v>430</v>
      </c>
    </row>
    <row r="250" spans="1:2" ht="12.75">
      <c r="A250">
        <v>8869</v>
      </c>
      <c r="B250" t="s">
        <v>431</v>
      </c>
    </row>
    <row r="251" spans="1:2" ht="12.75">
      <c r="A251">
        <v>8871</v>
      </c>
      <c r="B251" t="s">
        <v>432</v>
      </c>
    </row>
    <row r="252" spans="1:2" ht="12.75">
      <c r="A252">
        <v>8872</v>
      </c>
      <c r="B252" t="s">
        <v>433</v>
      </c>
    </row>
    <row r="253" spans="1:2" ht="12.75">
      <c r="A253">
        <v>8873</v>
      </c>
      <c r="B253" t="s">
        <v>434</v>
      </c>
    </row>
    <row r="254" spans="1:2" ht="12.75">
      <c r="A254">
        <v>8875</v>
      </c>
      <c r="B254" t="s">
        <v>435</v>
      </c>
    </row>
    <row r="255" spans="1:2" ht="12.75">
      <c r="A255">
        <v>8876</v>
      </c>
      <c r="B255" t="s">
        <v>436</v>
      </c>
    </row>
    <row r="256" spans="1:2" ht="12.75">
      <c r="A256">
        <v>8877</v>
      </c>
      <c r="B256" t="s">
        <v>437</v>
      </c>
    </row>
    <row r="257" spans="1:2" ht="12.75">
      <c r="A257">
        <v>8878</v>
      </c>
      <c r="B257" t="s">
        <v>438</v>
      </c>
    </row>
    <row r="258" spans="1:2" ht="12.75">
      <c r="A258">
        <v>8885</v>
      </c>
      <c r="B258" t="s">
        <v>439</v>
      </c>
    </row>
    <row r="259" spans="1:2" ht="12.75">
      <c r="A259">
        <v>8888</v>
      </c>
      <c r="B259" t="s">
        <v>440</v>
      </c>
    </row>
    <row r="260" spans="1:2" ht="12.75">
      <c r="A260">
        <v>8897</v>
      </c>
      <c r="B260" t="s">
        <v>212</v>
      </c>
    </row>
    <row r="261" spans="1:2" ht="12.75">
      <c r="A261">
        <v>8898</v>
      </c>
      <c r="B261" t="s">
        <v>441</v>
      </c>
    </row>
    <row r="262" spans="1:2" ht="12.75">
      <c r="A262">
        <v>9910</v>
      </c>
      <c r="B262" t="s">
        <v>442</v>
      </c>
    </row>
    <row r="263" spans="1:2" ht="12.75">
      <c r="A263">
        <v>9997</v>
      </c>
      <c r="B263" t="s">
        <v>443</v>
      </c>
    </row>
    <row r="264" spans="1:2" ht="12.75">
      <c r="A264">
        <v>9998</v>
      </c>
      <c r="B264" t="s">
        <v>444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k_genkovska</cp:lastModifiedBy>
  <cp:lastPrinted>2013-02-13T07:15:07Z</cp:lastPrinted>
  <dcterms:created xsi:type="dcterms:W3CDTF">1997-12-10T11:54:07Z</dcterms:created>
  <dcterms:modified xsi:type="dcterms:W3CDTF">2014-02-20T14:52:16Z</dcterms:modified>
  <cp:category/>
  <cp:version/>
  <cp:contentType/>
  <cp:contentStatus/>
</cp:coreProperties>
</file>