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89" windowWidth="18190" windowHeight="10895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<sst xmlns="http://schemas.openxmlformats.org/spreadsheetml/2006/main" count="521" uniqueCount="352">
  <si>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</si>
  <si>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</si>
  <si>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</si>
  <si>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</si>
  <si>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</si>
  <si>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</si>
  <si>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</si>
  <si>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</si>
  <si>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</si>
  <si>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</si>
  <si>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</si>
  <si>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</si>
  <si>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</si>
  <si>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</si>
  <si>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</si>
  <si>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</si>
  <si>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</si>
  <si>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</si>
  <si>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</si>
  <si>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</si>
  <si>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</si>
  <si>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</si>
  <si>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</si>
  <si>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</si>
  <si>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</si>
  <si>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</si>
  <si>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</si>
  <si>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</si>
  <si>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</si>
  <si>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</si>
  <si>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</si>
  <si>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</si>
  <si>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</si>
  <si>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</si>
  <si>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</si>
  <si>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</si>
  <si>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</si>
  <si>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</si>
  <si>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</si>
  <si>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</si>
  <si>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</si>
  <si>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</si>
  <si>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</si>
  <si>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</si>
  <si>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</si>
  <si>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</si>
  <si>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</si>
  <si>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</si>
  <si>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</si>
  <si>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</si>
  <si>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</si>
  <si>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</si>
  <si>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</si>
  <si>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</si>
  <si>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</si>
  <si>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</si>
  <si>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</si>
  <si>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</si>
  <si>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</si>
  <si>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</si>
  <si>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</si>
  <si>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</si>
  <si>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</si>
  <si>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</si>
  <si>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</si>
  <si>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</si>
  <si>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</si>
  <si>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</si>
  <si>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</si>
  <si>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</si>
  <si>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</si>
  <si>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</si>
  <si>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</si>
  <si>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</si>
  <si>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</si>
  <si>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</si>
  <si>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</si>
  <si>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</si>
  <si>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</si>
  <si>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</si>
  <si>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</si>
  <si>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</si>
  <si>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</si>
  <si>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</si>
  <si>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</si>
  <si>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</si>
  <si>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</si>
  <si>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</si>
  <si>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</si>
  <si>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</si>
  <si>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</si>
  <si>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</si>
  <si>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</si>
  <si>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</si>
  <si>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</si>
  <si>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</si>
  <si>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</si>
  <si>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</si>
  <si>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</si>
  <si>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</si>
  <si>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</si>
  <si>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</si>
  <si>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</si>
  <si>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</si>
  <si>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</si>
  <si>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</si>
  <si>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</si>
  <si>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</si>
  <si>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</si>
  <si>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</si>
  <si>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</si>
  <si>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</si>
  <si>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</si>
  <si>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</si>
  <si>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</si>
  <si>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</si>
  <si>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</si>
  <si>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</si>
  <si>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</si>
  <si>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</si>
  <si>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</si>
  <si>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</si>
  <si>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</si>
  <si>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</si>
  <si>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</si>
  <si>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</si>
  <si>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</si>
  <si>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</si>
  <si>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</si>
  <si>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</si>
  <si>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</si>
  <si>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</si>
  <si>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</si>
  <si>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</si>
  <si>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</si>
  <si>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</si>
  <si>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</si>
  <si>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</si>
  <si>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</si>
  <si>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</si>
  <si>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</si>
  <si>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</si>
  <si>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</si>
  <si>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</si>
  <si>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</si>
  <si>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</si>
  <si>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</si>
  <si>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</si>
  <si>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</si>
  <si>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</si>
  <si>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</si>
  <si>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</si>
  <si>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</si>
  <si>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</si>
  <si>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</si>
  <si>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</si>
  <si>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</si>
  <si>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</si>
  <si>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</si>
  <si>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</si>
  <si>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</si>
  <si>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</si>
  <si>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</si>
  <si>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</si>
  <si>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</si>
  <si>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</si>
  <si>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</si>
  <si>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</si>
  <si>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</si>
  <si>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</si>
  <si>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</si>
  <si>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</si>
  <si>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</si>
  <si>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</si>
  <si>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</si>
  <si>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</si>
  <si>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</si>
  <si>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</si>
  <si>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</si>
  <si>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</si>
  <si>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</si>
  <si>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</si>
  <si>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</si>
  <si>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</si>
  <si>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</si>
  <si>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</si>
  <si>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</si>
  <si>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</si>
  <si>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</si>
  <si>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</si>
  <si>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</si>
  <si>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</si>
  <si>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</si>
  <si>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</si>
  <si>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</si>
  <si>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</si>
  <si>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</si>
  <si>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</si>
  <si>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</si>
  <si>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</si>
  <si>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</si>
  <si>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</si>
  <si>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</si>
  <si>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</si>
  <si>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</si>
  <si>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</si>
  <si>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</si>
  <si>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</si>
  <si>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</si>
  <si>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</si>
  <si>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</si>
  <si>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</si>
  <si>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</si>
  <si>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</si>
  <si>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</si>
  <si>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</si>
  <si>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</si>
  <si>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</si>
  <si>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</si>
  <si>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</si>
  <si>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</si>
  <si>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</si>
  <si>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</si>
  <si>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</si>
  <si>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</si>
  <si>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</si>
  <si>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</si>
  <si>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</si>
  <si>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</si>
  <si>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</si>
  <si>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</si>
  <si>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</si>
  <si>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</si>
  <si>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</si>
  <si>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</si>
  <si>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</si>
  <si>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</si>
  <si>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</si>
  <si>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</si>
  <si>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</si>
  <si>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</si>
  <si>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</si>
  <si>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</si>
  <si>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</si>
  <si>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</si>
  <si>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</si>
  <si>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</si>
  <si>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</si>
  <si>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</si>
  <si>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</si>
  <si>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</si>
  <si>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</si>
  <si>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</si>
  <si>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</si>
  <si>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</si>
  <si>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</si>
  <si>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</si>
  <si>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</si>
  <si>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</si>
  <si>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</si>
  <si>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</si>
  <si>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</si>
  <si>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</si>
  <si>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</si>
  <si>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</si>
  <si>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</si>
  <si>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</si>
  <si>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</si>
  <si>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</si>
  <si>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</si>
  <si>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</si>
  <si>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</si>
  <si>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</si>
  <si>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</si>
  <si>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</si>
  <si>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</si>
  <si>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</si>
  <si>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</si>
  <si>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</si>
  <si>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</si>
  <si>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</si>
  <si>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</si>
  <si>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</si>
  <si>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</si>
  <si>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</si>
  <si>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</si>
  <si>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</si>
  <si>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</si>
  <si>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</si>
  <si>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</si>
  <si>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</si>
  <si>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</si>
  <si>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</si>
  <si>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</si>
  <si>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</si>
  <si>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</si>
  <si>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</si>
  <si>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</si>
  <si>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</si>
  <si>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</si>
  <si>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</si>
  <si>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</si>
  <si>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</si>
  <si>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</si>
  <si>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</si>
  <si>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</si>
  <si>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</si>
  <si>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</si>
  <si>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</si>
  <si>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</si>
  <si>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</si>
  <si>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</si>
  <si>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</si>
  <si>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</si>
  <si>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</si>
  <si>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</si>
  <si>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</si>
  <si>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</si>
  <si>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</si>
  <si>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</si>
  <si>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</si>
  <si>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</si>
  <si>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</si>
  <si>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</si>
  <si>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</si>
  <si>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</si>
  <si>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</si>
  <si>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</si>
  <si>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</si>
  <si>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</si>
  <si>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</si>
  <si>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</si>
  <si>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</si>
  <si>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</si>
  <si>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</si>
  <si>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</si>
  <si>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</si>
  <si>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</si>
  <si>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</si>
  <si>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</si>
  <si>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</si>
  <si>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</si>
  <si>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</si>
  <si>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</si>
  <si>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</si>
  <si>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</si>
  <si>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</si>
  <si>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</si>
  <si>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</si>
  <si>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</si>
  <si>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Елена Димитрова</t>
  </si>
  <si>
    <t>Виктория Чавдарова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</si>
</sst>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  <numFmt numFmtId="199" formatCode="&quot;31.12.&quot;0000&quot; г.&quot;"/>
    <numFmt numFmtId="200" formatCode="&quot;за &quot;0000&quot; г.)&quot;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27" borderId="2" applyNumberFormat="0" applyAlignment="0" applyProtection="0"/>
    <xf numFmtId="0" fontId="132" fillId="28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7" fillId="29" borderId="6" applyNumberFormat="0" applyAlignment="0" applyProtection="0"/>
    <xf numFmtId="0" fontId="138" fillId="29" borderId="2" applyNumberFormat="0" applyAlignment="0" applyProtection="0"/>
    <xf numFmtId="0" fontId="139" fillId="30" borderId="7" applyNumberFormat="0" applyAlignment="0" applyProtection="0"/>
    <xf numFmtId="0" fontId="140" fillId="31" borderId="0" applyNumberFormat="0" applyBorder="0" applyAlignment="0" applyProtection="0"/>
    <xf numFmtId="0" fontId="141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5" fillId="0" borderId="8" applyNumberFormat="0" applyFill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8" fillId="26" borderId="0" xfId="37" applyFont="1" applyFill="1" applyAlignment="1" applyProtection="1">
      <alignment horizontal="right"/>
      <protection/>
    </xf>
    <xf numFmtId="0" fontId="149" fillId="26" borderId="0" xfId="37" applyFont="1" applyFill="1" applyBorder="1" applyAlignment="1" applyProtection="1">
      <alignment horizontal="center"/>
      <protection/>
    </xf>
    <xf numFmtId="182" fontId="150" fillId="26" borderId="0" xfId="39" applyNumberFormat="1" applyFont="1" applyFill="1" applyAlignment="1" applyProtection="1">
      <alignment/>
      <protection/>
    </xf>
    <xf numFmtId="0" fontId="148" fillId="26" borderId="0" xfId="33" applyFont="1" applyFill="1" applyAlignment="1" applyProtection="1" quotePrefix="1">
      <alignment/>
      <protection/>
    </xf>
    <xf numFmtId="0" fontId="151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81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7" applyFont="1" applyFill="1" applyAlignment="1" applyProtection="1">
      <alignment horizontal="right"/>
      <protection/>
    </xf>
    <xf numFmtId="0" fontId="22" fillId="37" borderId="0" xfId="33" applyFont="1" applyFill="1" applyProtection="1">
      <alignment/>
      <protection/>
    </xf>
    <xf numFmtId="0" fontId="23" fillId="37" borderId="0" xfId="33" applyFont="1" applyFill="1" applyBorder="1" applyAlignment="1">
      <alignment vertical="center"/>
      <protection/>
    </xf>
    <xf numFmtId="0" fontId="22" fillId="37" borderId="0" xfId="33" applyFont="1" applyFill="1" applyBorder="1" applyAlignment="1">
      <alignment vertical="center"/>
      <protection/>
    </xf>
    <xf numFmtId="0" fontId="22" fillId="37" borderId="0" xfId="33" applyFont="1" applyFill="1" applyBorder="1" applyAlignment="1" applyProtection="1">
      <alignment vertical="center"/>
      <protection/>
    </xf>
    <xf numFmtId="0" fontId="23" fillId="37" borderId="0" xfId="33" applyFont="1" applyFill="1" applyBorder="1" applyAlignment="1">
      <alignment horizontal="center" vertical="center"/>
      <protection/>
    </xf>
    <xf numFmtId="4" fontId="22" fillId="37" borderId="0" xfId="33" applyNumberFormat="1" applyFont="1" applyFill="1" applyAlignment="1" applyProtection="1">
      <alignment vertical="center"/>
      <protection/>
    </xf>
    <xf numFmtId="4" fontId="22" fillId="0" borderId="0" xfId="33" applyNumberFormat="1" applyFont="1" applyFill="1" applyAlignment="1" applyProtection="1">
      <alignment vertical="center"/>
      <protection/>
    </xf>
    <xf numFmtId="0" fontId="22" fillId="0" borderId="0" xfId="33" applyFont="1" applyFill="1" applyBorder="1" applyAlignment="1" applyProtection="1">
      <alignment vertical="center"/>
      <protection/>
    </xf>
    <xf numFmtId="0" fontId="22" fillId="0" borderId="0" xfId="33" applyFont="1" applyFill="1" applyProtection="1">
      <alignment/>
      <protection/>
    </xf>
    <xf numFmtId="0" fontId="23" fillId="0" borderId="0" xfId="33" applyFont="1" applyFill="1" applyBorder="1" applyAlignment="1" applyProtection="1">
      <alignment horizontal="center" vertical="center"/>
      <protection/>
    </xf>
    <xf numFmtId="0" fontId="22" fillId="37" borderId="0" xfId="33" applyFont="1" applyFill="1">
      <alignment/>
      <protection/>
    </xf>
    <xf numFmtId="0" fontId="22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24" fillId="38" borderId="0" xfId="33" applyFont="1" applyFill="1" applyBorder="1">
      <alignment/>
      <protection/>
    </xf>
    <xf numFmtId="183" fontId="8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0" fillId="38" borderId="0" xfId="33" applyFont="1" applyFill="1" applyBorder="1">
      <alignment/>
      <protection/>
    </xf>
    <xf numFmtId="0" fontId="150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86" fontId="21" fillId="26" borderId="24" xfId="33" applyNumberFormat="1" applyFont="1" applyFill="1" applyBorder="1" applyAlignment="1">
      <alignment horizontal="center"/>
      <protection/>
    </xf>
    <xf numFmtId="0" fontId="150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0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87" fontId="16" fillId="26" borderId="20" xfId="33" applyNumberFormat="1" applyFont="1" applyFill="1" applyBorder="1" applyAlignment="1">
      <alignment horizontal="left"/>
      <protection/>
    </xf>
    <xf numFmtId="187" fontId="16" fillId="26" borderId="24" xfId="33" applyNumberFormat="1" applyFont="1" applyFill="1" applyBorder="1" applyAlignment="1">
      <alignment horizontal="left"/>
      <protection/>
    </xf>
    <xf numFmtId="185" fontId="30" fillId="26" borderId="0" xfId="33" applyNumberFormat="1" applyFont="1" applyFill="1" applyBorder="1">
      <alignment/>
      <protection/>
    </xf>
    <xf numFmtId="0" fontId="150" fillId="26" borderId="18" xfId="33" applyFont="1" applyFill="1" applyBorder="1">
      <alignment/>
      <protection/>
    </xf>
    <xf numFmtId="185" fontId="30" fillId="26" borderId="22" xfId="33" applyNumberFormat="1" applyFont="1" applyFill="1" applyBorder="1">
      <alignment/>
      <protection/>
    </xf>
    <xf numFmtId="0" fontId="151" fillId="26" borderId="18" xfId="33" applyFont="1" applyFill="1" applyBorder="1">
      <alignment/>
      <protection/>
    </xf>
    <xf numFmtId="184" fontId="30" fillId="26" borderId="22" xfId="33" applyNumberFormat="1" applyFont="1" applyFill="1" applyBorder="1" applyAlignment="1">
      <alignment horizontal="left"/>
      <protection/>
    </xf>
    <xf numFmtId="189" fontId="153" fillId="39" borderId="25" xfId="0" applyNumberFormat="1" applyFont="1" applyFill="1" applyBorder="1" applyAlignment="1" applyProtection="1" quotePrefix="1">
      <alignment horizontal="center"/>
      <protection/>
    </xf>
    <xf numFmtId="188" fontId="154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1" fillId="33" borderId="0" xfId="33" applyNumberFormat="1" applyFont="1" applyFill="1" applyBorder="1" applyAlignment="1">
      <alignment horizontal="center"/>
      <protection/>
    </xf>
    <xf numFmtId="0" fontId="155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83" fontId="8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48" fillId="40" borderId="29" xfId="33" applyFont="1" applyFill="1" applyBorder="1">
      <alignment/>
      <protection/>
    </xf>
    <xf numFmtId="0" fontId="150" fillId="40" borderId="30" xfId="33" applyFont="1" applyFill="1" applyBorder="1">
      <alignment/>
      <protection/>
    </xf>
    <xf numFmtId="0" fontId="150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56" fillId="39" borderId="26" xfId="0" applyNumberFormat="1" applyFont="1" applyFill="1" applyBorder="1" applyAlignment="1" applyProtection="1" quotePrefix="1">
      <alignment horizontal="center" wrapText="1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7" fontId="157" fillId="41" borderId="25" xfId="0" applyNumberFormat="1" applyFont="1" applyFill="1" applyBorder="1" applyAlignment="1" applyProtection="1" quotePrefix="1">
      <alignment horizontal="center"/>
      <protection/>
    </xf>
    <xf numFmtId="188" fontId="158" fillId="42" borderId="26" xfId="0" applyNumberFormat="1" applyFont="1" applyFill="1" applyBorder="1" applyAlignment="1" applyProtection="1" quotePrefix="1">
      <alignment horizontal="center" vertical="center" wrapText="1"/>
      <protection/>
    </xf>
    <xf numFmtId="187" fontId="158" fillId="42" borderId="25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8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2" fontId="43" fillId="26" borderId="32" xfId="0" applyNumberFormat="1" applyFont="1" applyFill="1" applyBorder="1" applyAlignment="1" applyProtection="1">
      <alignment horizontal="center"/>
      <protection/>
    </xf>
    <xf numFmtId="182" fontId="12" fillId="26" borderId="32" xfId="0" applyNumberFormat="1" applyFont="1" applyFill="1" applyBorder="1" applyAlignment="1" applyProtection="1">
      <alignment horizontal="center"/>
      <protection/>
    </xf>
    <xf numFmtId="182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8" fontId="159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8" fillId="33" borderId="0" xfId="39" applyNumberFormat="1" applyFont="1" applyFill="1" applyBorder="1" applyAlignment="1" applyProtection="1">
      <alignment/>
      <protection/>
    </xf>
    <xf numFmtId="38" fontId="8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8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8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36" xfId="0" applyNumberFormat="1" applyFont="1" applyFill="1" applyBorder="1" applyAlignment="1" applyProtection="1" quotePrefix="1">
      <alignment horizontal="center"/>
      <protection/>
    </xf>
    <xf numFmtId="188" fontId="4" fillId="33" borderId="37" xfId="0" applyNumberFormat="1" applyFont="1" applyFill="1" applyBorder="1" applyAlignment="1" applyProtection="1" quotePrefix="1">
      <alignment horizontal="center"/>
      <protection/>
    </xf>
    <xf numFmtId="188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82" fontId="5" fillId="39" borderId="43" xfId="0" applyNumberFormat="1" applyFont="1" applyFill="1" applyBorder="1" applyAlignment="1" applyProtection="1">
      <alignment horizontal="left"/>
      <protection/>
    </xf>
    <xf numFmtId="182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8" fillId="45" borderId="47" xfId="39" applyNumberFormat="1" applyFont="1" applyFill="1" applyBorder="1" applyAlignment="1" applyProtection="1">
      <alignment/>
      <protection/>
    </xf>
    <xf numFmtId="38" fontId="8" fillId="45" borderId="48" xfId="39" applyNumberFormat="1" applyFont="1" applyFill="1" applyBorder="1" applyAlignment="1" applyProtection="1">
      <alignment/>
      <protection/>
    </xf>
    <xf numFmtId="38" fontId="8" fillId="45" borderId="49" xfId="39" applyNumberFormat="1" applyFont="1" applyFill="1" applyBorder="1" applyAlignment="1" applyProtection="1">
      <alignment/>
      <protection/>
    </xf>
    <xf numFmtId="38" fontId="8" fillId="46" borderId="47" xfId="39" applyNumberFormat="1" applyFont="1" applyFill="1" applyBorder="1" applyAlignment="1" applyProtection="1">
      <alignment/>
      <protection/>
    </xf>
    <xf numFmtId="38" fontId="8" fillId="46" borderId="48" xfId="39" applyNumberFormat="1" applyFont="1" applyFill="1" applyBorder="1" applyAlignment="1" applyProtection="1">
      <alignment/>
      <protection/>
    </xf>
    <xf numFmtId="38" fontId="8" fillId="46" borderId="49" xfId="39" applyNumberFormat="1" applyFont="1" applyFill="1" applyBorder="1" applyAlignment="1" applyProtection="1">
      <alignment/>
      <protection/>
    </xf>
    <xf numFmtId="38" fontId="8" fillId="33" borderId="50" xfId="39" applyNumberFormat="1" applyFont="1" applyFill="1" applyBorder="1" applyAlignment="1" applyProtection="1">
      <alignment/>
      <protection/>
    </xf>
    <xf numFmtId="38" fontId="8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8" fillId="33" borderId="60" xfId="39" applyNumberFormat="1" applyFont="1" applyFill="1" applyBorder="1" applyAlignment="1" applyProtection="1">
      <alignment/>
      <protection/>
    </xf>
    <xf numFmtId="38" fontId="8" fillId="33" borderId="20" xfId="39" applyNumberFormat="1" applyFont="1" applyFill="1" applyBorder="1" applyAlignment="1" applyProtection="1">
      <alignment/>
      <protection/>
    </xf>
    <xf numFmtId="38" fontId="8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91" fontId="160" fillId="33" borderId="32" xfId="0" applyNumberFormat="1" applyFont="1" applyFill="1" applyBorder="1" applyAlignment="1" applyProtection="1">
      <alignment horizontal="center"/>
      <protection locked="0"/>
    </xf>
    <xf numFmtId="191" fontId="160" fillId="33" borderId="50" xfId="0" applyNumberFormat="1" applyFont="1" applyFill="1" applyBorder="1" applyAlignment="1" applyProtection="1">
      <alignment horizontal="center"/>
      <protection/>
    </xf>
    <xf numFmtId="0" fontId="151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8" fillId="33" borderId="67" xfId="39" applyNumberFormat="1" applyFont="1" applyFill="1" applyBorder="1" applyAlignment="1" applyProtection="1">
      <alignment/>
      <protection/>
    </xf>
    <xf numFmtId="38" fontId="8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8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1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82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73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74" xfId="0" applyNumberFormat="1" applyFont="1" applyFill="1" applyBorder="1" applyAlignment="1" applyProtection="1">
      <alignment/>
      <protection/>
    </xf>
    <xf numFmtId="192" fontId="3" fillId="33" borderId="75" xfId="0" applyNumberFormat="1" applyFont="1" applyFill="1" applyBorder="1" applyAlignment="1" applyProtection="1">
      <alignment/>
      <protection locked="0"/>
    </xf>
    <xf numFmtId="192" fontId="4" fillId="33" borderId="75" xfId="0" applyNumberFormat="1" applyFont="1" applyFill="1" applyBorder="1" applyAlignment="1" applyProtection="1">
      <alignment/>
      <protection locked="0"/>
    </xf>
    <xf numFmtId="192" fontId="3" fillId="33" borderId="76" xfId="0" applyNumberFormat="1" applyFont="1" applyFill="1" applyBorder="1" applyAlignment="1" applyProtection="1">
      <alignment/>
      <protection locked="0"/>
    </xf>
    <xf numFmtId="192" fontId="4" fillId="33" borderId="76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 locked="0"/>
    </xf>
    <xf numFmtId="192" fontId="4" fillId="33" borderId="77" xfId="0" applyNumberFormat="1" applyFont="1" applyFill="1" applyBorder="1" applyAlignment="1" applyProtection="1">
      <alignment/>
      <protection locked="0"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33" borderId="73" xfId="0" applyNumberFormat="1" applyFont="1" applyFill="1" applyBorder="1" applyAlignment="1" applyProtection="1">
      <alignment/>
      <protection/>
    </xf>
    <xf numFmtId="192" fontId="4" fillId="33" borderId="74" xfId="0" applyNumberFormat="1" applyFont="1" applyFill="1" applyBorder="1" applyAlignment="1" applyProtection="1">
      <alignment/>
      <protection/>
    </xf>
    <xf numFmtId="192" fontId="3" fillId="44" borderId="73" xfId="0" applyNumberFormat="1" applyFont="1" applyFill="1" applyBorder="1" applyAlignment="1" applyProtection="1">
      <alignment/>
      <protection/>
    </xf>
    <xf numFmtId="192" fontId="4" fillId="44" borderId="73" xfId="0" applyNumberFormat="1" applyFont="1" applyFill="1" applyBorder="1" applyAlignment="1" applyProtection="1">
      <alignment/>
      <protection/>
    </xf>
    <xf numFmtId="192" fontId="3" fillId="44" borderId="75" xfId="0" applyNumberFormat="1" applyFont="1" applyFill="1" applyBorder="1" applyAlignment="1" applyProtection="1">
      <alignment/>
      <protection/>
    </xf>
    <xf numFmtId="192" fontId="4" fillId="44" borderId="75" xfId="0" applyNumberFormat="1" applyFont="1" applyFill="1" applyBorder="1" applyAlignment="1" applyProtection="1">
      <alignment/>
      <protection/>
    </xf>
    <xf numFmtId="192" fontId="3" fillId="44" borderId="76" xfId="0" applyNumberFormat="1" applyFont="1" applyFill="1" applyBorder="1" applyAlignment="1" applyProtection="1">
      <alignment/>
      <protection/>
    </xf>
    <xf numFmtId="192" fontId="4" fillId="44" borderId="76" xfId="0" applyNumberFormat="1" applyFont="1" applyFill="1" applyBorder="1" applyAlignment="1" applyProtection="1">
      <alignment/>
      <protection/>
    </xf>
    <xf numFmtId="192" fontId="3" fillId="44" borderId="77" xfId="0" applyNumberFormat="1" applyFont="1" applyFill="1" applyBorder="1" applyAlignment="1" applyProtection="1">
      <alignment/>
      <protection/>
    </xf>
    <xf numFmtId="192" fontId="4" fillId="44" borderId="77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3" fillId="44" borderId="78" xfId="0" applyNumberFormat="1" applyFont="1" applyFill="1" applyBorder="1" applyAlignment="1" applyProtection="1">
      <alignment/>
      <protection locked="0"/>
    </xf>
    <xf numFmtId="192" fontId="12" fillId="44" borderId="78" xfId="0" applyNumberFormat="1" applyFont="1" applyFill="1" applyBorder="1" applyAlignment="1" applyProtection="1">
      <alignment/>
      <protection locked="0"/>
    </xf>
    <xf numFmtId="192" fontId="43" fillId="44" borderId="76" xfId="0" applyNumberFormat="1" applyFont="1" applyFill="1" applyBorder="1" applyAlignment="1" applyProtection="1">
      <alignment/>
      <protection locked="0"/>
    </xf>
    <xf numFmtId="192" fontId="12" fillId="44" borderId="76" xfId="0" applyNumberFormat="1" applyFont="1" applyFill="1" applyBorder="1" applyAlignment="1" applyProtection="1">
      <alignment/>
      <protection locked="0"/>
    </xf>
    <xf numFmtId="192" fontId="43" fillId="44" borderId="79" xfId="0" applyNumberFormat="1" applyFont="1" applyFill="1" applyBorder="1" applyAlignment="1" applyProtection="1">
      <alignment/>
      <protection locked="0"/>
    </xf>
    <xf numFmtId="192" fontId="12" fillId="44" borderId="79" xfId="0" applyNumberFormat="1" applyFont="1" applyFill="1" applyBorder="1" applyAlignment="1" applyProtection="1">
      <alignment/>
      <protection locked="0"/>
    </xf>
    <xf numFmtId="192" fontId="3" fillId="33" borderId="75" xfId="0" applyNumberFormat="1" applyFont="1" applyFill="1" applyBorder="1" applyAlignment="1" applyProtection="1">
      <alignment/>
      <protection/>
    </xf>
    <xf numFmtId="192" fontId="4" fillId="33" borderId="75" xfId="0" applyNumberFormat="1" applyFont="1" applyFill="1" applyBorder="1" applyAlignment="1" applyProtection="1">
      <alignment/>
      <protection/>
    </xf>
    <xf numFmtId="192" fontId="3" fillId="39" borderId="80" xfId="0" applyNumberFormat="1" applyFont="1" applyFill="1" applyBorder="1" applyAlignment="1" applyProtection="1">
      <alignment/>
      <protection/>
    </xf>
    <xf numFmtId="192" fontId="4" fillId="39" borderId="80" xfId="0" applyNumberFormat="1" applyFont="1" applyFill="1" applyBorder="1" applyAlignment="1" applyProtection="1">
      <alignment/>
      <protection/>
    </xf>
    <xf numFmtId="192" fontId="3" fillId="33" borderId="74" xfId="0" applyNumberFormat="1" applyFont="1" applyFill="1" applyBorder="1" applyAlignment="1" applyProtection="1">
      <alignment/>
      <protection locked="0"/>
    </xf>
    <xf numFmtId="192" fontId="4" fillId="33" borderId="74" xfId="0" applyNumberFormat="1" applyFont="1" applyFill="1" applyBorder="1" applyAlignment="1" applyProtection="1">
      <alignment/>
      <protection locked="0"/>
    </xf>
    <xf numFmtId="192" fontId="3" fillId="46" borderId="10" xfId="0" applyNumberFormat="1" applyFont="1" applyFill="1" applyBorder="1" applyAlignment="1" applyProtection="1">
      <alignment/>
      <protection/>
    </xf>
    <xf numFmtId="192" fontId="4" fillId="46" borderId="10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 locked="0"/>
    </xf>
    <xf numFmtId="192" fontId="4" fillId="33" borderId="79" xfId="0" applyNumberFormat="1" applyFont="1" applyFill="1" applyBorder="1" applyAlignment="1" applyProtection="1">
      <alignment/>
      <protection locked="0"/>
    </xf>
    <xf numFmtId="192" fontId="43" fillId="44" borderId="81" xfId="0" applyNumberFormat="1" applyFont="1" applyFill="1" applyBorder="1" applyAlignment="1" applyProtection="1">
      <alignment/>
      <protection locked="0"/>
    </xf>
    <xf numFmtId="192" fontId="12" fillId="44" borderId="81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/>
    </xf>
    <xf numFmtId="192" fontId="4" fillId="33" borderId="77" xfId="0" applyNumberFormat="1" applyFont="1" applyFill="1" applyBorder="1" applyAlignment="1" applyProtection="1">
      <alignment/>
      <protection/>
    </xf>
    <xf numFmtId="192" fontId="4" fillId="48" borderId="80" xfId="0" applyNumberFormat="1" applyFont="1" applyFill="1" applyBorder="1" applyAlignment="1" applyProtection="1">
      <alignment/>
      <protection/>
    </xf>
    <xf numFmtId="192" fontId="3" fillId="5" borderId="80" xfId="0" applyNumberFormat="1" applyFont="1" applyFill="1" applyBorder="1" applyAlignment="1" applyProtection="1">
      <alignment/>
      <protection/>
    </xf>
    <xf numFmtId="192" fontId="4" fillId="5" borderId="80" xfId="0" applyNumberFormat="1" applyFont="1" applyFill="1" applyBorder="1" applyAlignment="1" applyProtection="1">
      <alignment/>
      <protection/>
    </xf>
    <xf numFmtId="192" fontId="3" fillId="48" borderId="80" xfId="0" applyNumberFormat="1" applyFont="1" applyFill="1" applyBorder="1" applyAlignment="1" applyProtection="1">
      <alignment/>
      <protection/>
    </xf>
    <xf numFmtId="192" fontId="3" fillId="47" borderId="77" xfId="0" applyNumberFormat="1" applyFont="1" applyFill="1" applyBorder="1" applyAlignment="1" applyProtection="1">
      <alignment/>
      <protection/>
    </xf>
    <xf numFmtId="192" fontId="4" fillId="47" borderId="77" xfId="0" applyNumberFormat="1" applyFont="1" applyFill="1" applyBorder="1" applyAlignment="1" applyProtection="1">
      <alignment/>
      <protection/>
    </xf>
    <xf numFmtId="192" fontId="3" fillId="33" borderId="82" xfId="0" applyNumberFormat="1" applyFont="1" applyFill="1" applyBorder="1" applyAlignment="1" applyProtection="1">
      <alignment/>
      <protection/>
    </xf>
    <xf numFmtId="192" fontId="4" fillId="33" borderId="82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76" xfId="0" applyNumberFormat="1" applyFont="1" applyFill="1" applyBorder="1" applyAlignment="1" applyProtection="1">
      <alignment/>
      <protection/>
    </xf>
    <xf numFmtId="192" fontId="4" fillId="33" borderId="76" xfId="0" applyNumberFormat="1" applyFont="1" applyFill="1" applyBorder="1" applyAlignment="1" applyProtection="1">
      <alignment/>
      <protection/>
    </xf>
    <xf numFmtId="192" fontId="43" fillId="44" borderId="78" xfId="0" applyNumberFormat="1" applyFont="1" applyFill="1" applyBorder="1" applyAlignment="1" applyProtection="1">
      <alignment/>
      <protection/>
    </xf>
    <xf numFmtId="192" fontId="12" fillId="44" borderId="78" xfId="0" applyNumberFormat="1" applyFont="1" applyFill="1" applyBorder="1" applyAlignment="1" applyProtection="1">
      <alignment/>
      <protection/>
    </xf>
    <xf numFmtId="192" fontId="43" fillId="44" borderId="76" xfId="0" applyNumberFormat="1" applyFont="1" applyFill="1" applyBorder="1" applyAlignment="1" applyProtection="1">
      <alignment/>
      <protection/>
    </xf>
    <xf numFmtId="192" fontId="12" fillId="44" borderId="76" xfId="0" applyNumberFormat="1" applyFont="1" applyFill="1" applyBorder="1" applyAlignment="1" applyProtection="1">
      <alignment/>
      <protection/>
    </xf>
    <xf numFmtId="192" fontId="43" fillId="44" borderId="79" xfId="0" applyNumberFormat="1" applyFont="1" applyFill="1" applyBorder="1" applyAlignment="1" applyProtection="1">
      <alignment/>
      <protection/>
    </xf>
    <xf numFmtId="192" fontId="12" fillId="44" borderId="79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/>
    </xf>
    <xf numFmtId="192" fontId="4" fillId="33" borderId="79" xfId="0" applyNumberFormat="1" applyFont="1" applyFill="1" applyBorder="1" applyAlignment="1" applyProtection="1">
      <alignment/>
      <protection/>
    </xf>
    <xf numFmtId="192" fontId="43" fillId="44" borderId="81" xfId="0" applyNumberFormat="1" applyFont="1" applyFill="1" applyBorder="1" applyAlignment="1" applyProtection="1">
      <alignment/>
      <protection/>
    </xf>
    <xf numFmtId="192" fontId="12" fillId="44" borderId="81" xfId="0" applyNumberFormat="1" applyFont="1" applyFill="1" applyBorder="1" applyAlignment="1" applyProtection="1">
      <alignment/>
      <protection/>
    </xf>
    <xf numFmtId="0" fontId="162" fillId="49" borderId="0" xfId="0" applyFont="1" applyFill="1" applyAlignment="1" applyProtection="1" quotePrefix="1">
      <alignment horizontal="center"/>
      <protection/>
    </xf>
    <xf numFmtId="192" fontId="3" fillId="39" borderId="83" xfId="0" applyNumberFormat="1" applyFont="1" applyFill="1" applyBorder="1" applyAlignment="1" applyProtection="1">
      <alignment/>
      <protection/>
    </xf>
    <xf numFmtId="192" fontId="4" fillId="39" borderId="83" xfId="0" applyNumberFormat="1" applyFont="1" applyFill="1" applyBorder="1" applyAlignment="1" applyProtection="1">
      <alignment/>
      <protection/>
    </xf>
    <xf numFmtId="192" fontId="3" fillId="39" borderId="82" xfId="0" applyNumberFormat="1" applyFont="1" applyFill="1" applyBorder="1" applyAlignment="1" applyProtection="1">
      <alignment/>
      <protection/>
    </xf>
    <xf numFmtId="192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8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8" fillId="44" borderId="60" xfId="39" applyNumberFormat="1" applyFont="1" applyFill="1" applyBorder="1" applyAlignment="1" applyProtection="1">
      <alignment horizontal="center"/>
      <protection/>
    </xf>
    <xf numFmtId="38" fontId="8" fillId="44" borderId="20" xfId="39" applyNumberFormat="1" applyFont="1" applyFill="1" applyBorder="1" applyAlignment="1" applyProtection="1">
      <alignment horizontal="center"/>
      <protection/>
    </xf>
    <xf numFmtId="38" fontId="8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8" fillId="33" borderId="60" xfId="39" applyNumberFormat="1" applyFont="1" applyFill="1" applyBorder="1" applyAlignment="1" applyProtection="1">
      <alignment horizontal="center"/>
      <protection/>
    </xf>
    <xf numFmtId="38" fontId="8" fillId="33" borderId="20" xfId="39" applyNumberFormat="1" applyFont="1" applyFill="1" applyBorder="1" applyAlignment="1" applyProtection="1">
      <alignment horizontal="center"/>
      <protection/>
    </xf>
    <xf numFmtId="38" fontId="8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82" fontId="5" fillId="39" borderId="71" xfId="35" applyNumberFormat="1" applyFont="1" applyFill="1" applyBorder="1" applyAlignment="1" applyProtection="1">
      <alignment horizontal="left"/>
      <protection/>
    </xf>
    <xf numFmtId="182" fontId="5" fillId="39" borderId="43" xfId="35" applyNumberFormat="1" applyFont="1" applyFill="1" applyBorder="1" applyAlignment="1" applyProtection="1">
      <alignment horizontal="left"/>
      <protection/>
    </xf>
    <xf numFmtId="182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8" fillId="33" borderId="67" xfId="39" applyNumberFormat="1" applyFont="1" applyFill="1" applyBorder="1" applyAlignment="1" applyProtection="1">
      <alignment horizontal="left"/>
      <protection/>
    </xf>
    <xf numFmtId="38" fontId="8" fillId="33" borderId="50" xfId="39" applyNumberFormat="1" applyFont="1" applyFill="1" applyBorder="1" applyAlignment="1" applyProtection="1">
      <alignment horizontal="left"/>
      <protection/>
    </xf>
    <xf numFmtId="38" fontId="8" fillId="33" borderId="51" xfId="39" applyNumberFormat="1" applyFont="1" applyFill="1" applyBorder="1" applyAlignment="1" applyProtection="1">
      <alignment horizontal="left"/>
      <protection/>
    </xf>
    <xf numFmtId="38" fontId="8" fillId="33" borderId="66" xfId="39" applyNumberFormat="1" applyFont="1" applyFill="1" applyBorder="1" applyAlignment="1" applyProtection="1">
      <alignment horizontal="left"/>
      <protection/>
    </xf>
    <xf numFmtId="38" fontId="8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3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3" fillId="26" borderId="0" xfId="0" applyNumberFormat="1" applyFont="1" applyFill="1" applyBorder="1" applyAlignment="1" applyProtection="1">
      <alignment horizontal="right"/>
      <protection/>
    </xf>
    <xf numFmtId="182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8" fontId="164" fillId="41" borderId="26" xfId="0" applyNumberFormat="1" applyFont="1" applyFill="1" applyBorder="1" applyAlignment="1" applyProtection="1" quotePrefix="1">
      <alignment horizontal="center" wrapText="1"/>
      <protection/>
    </xf>
    <xf numFmtId="181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8" fontId="3" fillId="33" borderId="84" xfId="0" applyNumberFormat="1" applyFont="1" applyFill="1" applyBorder="1" applyAlignment="1" applyProtection="1" quotePrefix="1">
      <alignment horizontal="center" wrapText="1"/>
      <protection/>
    </xf>
    <xf numFmtId="187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92" fontId="3" fillId="33" borderId="88" xfId="0" applyNumberFormat="1" applyFont="1" applyFill="1" applyBorder="1" applyAlignment="1" applyProtection="1">
      <alignment/>
      <protection/>
    </xf>
    <xf numFmtId="192" fontId="3" fillId="33" borderId="89" xfId="0" applyNumberFormat="1" applyFont="1" applyFill="1" applyBorder="1" applyAlignment="1" applyProtection="1">
      <alignment/>
      <protection/>
    </xf>
    <xf numFmtId="192" fontId="3" fillId="33" borderId="90" xfId="0" applyNumberFormat="1" applyFont="1" applyFill="1" applyBorder="1" applyAlignment="1" applyProtection="1">
      <alignment/>
      <protection/>
    </xf>
    <xf numFmtId="192" fontId="3" fillId="33" borderId="9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26" borderId="86" xfId="0" applyNumberFormat="1" applyFont="1" applyFill="1" applyBorder="1" applyAlignment="1" applyProtection="1">
      <alignment/>
      <protection/>
    </xf>
    <xf numFmtId="192" fontId="3" fillId="26" borderId="87" xfId="0" applyNumberFormat="1" applyFont="1" applyFill="1" applyBorder="1" applyAlignment="1" applyProtection="1">
      <alignment/>
      <protection/>
    </xf>
    <xf numFmtId="192" fontId="4" fillId="33" borderId="88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4" fillId="33" borderId="90" xfId="0" applyNumberFormat="1" applyFont="1" applyFill="1" applyBorder="1" applyAlignment="1" applyProtection="1">
      <alignment/>
      <protection/>
    </xf>
    <xf numFmtId="192" fontId="4" fillId="44" borderId="88" xfId="0" applyNumberFormat="1" applyFont="1" applyFill="1" applyBorder="1" applyAlignment="1" applyProtection="1">
      <alignment/>
      <protection/>
    </xf>
    <xf numFmtId="192" fontId="3" fillId="44" borderId="89" xfId="0" applyNumberFormat="1" applyFont="1" applyFill="1" applyBorder="1" applyAlignment="1" applyProtection="1">
      <alignment/>
      <protection/>
    </xf>
    <xf numFmtId="192" fontId="4" fillId="44" borderId="94" xfId="0" applyNumberFormat="1" applyFont="1" applyFill="1" applyBorder="1" applyAlignment="1" applyProtection="1">
      <alignment/>
      <protection/>
    </xf>
    <xf numFmtId="192" fontId="3" fillId="44" borderId="95" xfId="0" applyNumberFormat="1" applyFont="1" applyFill="1" applyBorder="1" applyAlignment="1" applyProtection="1">
      <alignment/>
      <protection/>
    </xf>
    <xf numFmtId="192" fontId="4" fillId="44" borderId="92" xfId="0" applyNumberFormat="1" applyFont="1" applyFill="1" applyBorder="1" applyAlignment="1" applyProtection="1">
      <alignment/>
      <protection/>
    </xf>
    <xf numFmtId="192" fontId="3" fillId="44" borderId="96" xfId="0" applyNumberFormat="1" applyFont="1" applyFill="1" applyBorder="1" applyAlignment="1" applyProtection="1">
      <alignment/>
      <protection/>
    </xf>
    <xf numFmtId="192" fontId="4" fillId="44" borderId="93" xfId="0" applyNumberFormat="1" applyFont="1" applyFill="1" applyBorder="1" applyAlignment="1" applyProtection="1">
      <alignment/>
      <protection/>
    </xf>
    <xf numFmtId="192" fontId="3" fillId="44" borderId="97" xfId="0" applyNumberFormat="1" applyFont="1" applyFill="1" applyBorder="1" applyAlignment="1" applyProtection="1">
      <alignment/>
      <protection/>
    </xf>
    <xf numFmtId="192" fontId="12" fillId="44" borderId="98" xfId="0" applyNumberFormat="1" applyFont="1" applyFill="1" applyBorder="1" applyAlignment="1" applyProtection="1">
      <alignment/>
      <protection/>
    </xf>
    <xf numFmtId="192" fontId="12" fillId="44" borderId="92" xfId="0" applyNumberFormat="1" applyFont="1" applyFill="1" applyBorder="1" applyAlignment="1" applyProtection="1">
      <alignment/>
      <protection/>
    </xf>
    <xf numFmtId="192" fontId="12" fillId="44" borderId="99" xfId="0" applyNumberFormat="1" applyFont="1" applyFill="1" applyBorder="1" applyAlignment="1" applyProtection="1">
      <alignment/>
      <protection/>
    </xf>
    <xf numFmtId="192" fontId="3" fillId="33" borderId="95" xfId="0" applyNumberFormat="1" applyFont="1" applyFill="1" applyBorder="1" applyAlignment="1" applyProtection="1">
      <alignment/>
      <protection/>
    </xf>
    <xf numFmtId="192" fontId="4" fillId="39" borderId="100" xfId="0" applyNumberFormat="1" applyFont="1" applyFill="1" applyBorder="1" applyAlignment="1" applyProtection="1">
      <alignment/>
      <protection/>
    </xf>
    <xf numFmtId="192" fontId="3" fillId="39" borderId="101" xfId="0" applyNumberFormat="1" applyFont="1" applyFill="1" applyBorder="1" applyAlignment="1" applyProtection="1">
      <alignment/>
      <protection/>
    </xf>
    <xf numFmtId="192" fontId="4" fillId="46" borderId="86" xfId="0" applyNumberFormat="1" applyFont="1" applyFill="1" applyBorder="1" applyAlignment="1" applyProtection="1">
      <alignment/>
      <protection/>
    </xf>
    <xf numFmtId="192" fontId="3" fillId="46" borderId="87" xfId="0" applyNumberFormat="1" applyFont="1" applyFill="1" applyBorder="1" applyAlignment="1" applyProtection="1">
      <alignment/>
      <protection/>
    </xf>
    <xf numFmtId="192" fontId="4" fillId="33" borderId="99" xfId="0" applyNumberFormat="1" applyFont="1" applyFill="1" applyBorder="1" applyAlignment="1" applyProtection="1">
      <alignment/>
      <protection/>
    </xf>
    <xf numFmtId="192" fontId="3" fillId="33" borderId="97" xfId="0" applyNumberFormat="1" applyFont="1" applyFill="1" applyBorder="1" applyAlignment="1" applyProtection="1">
      <alignment/>
      <protection/>
    </xf>
    <xf numFmtId="192" fontId="4" fillId="48" borderId="100" xfId="0" applyNumberFormat="1" applyFont="1" applyFill="1" applyBorder="1" applyAlignment="1" applyProtection="1">
      <alignment/>
      <protection/>
    </xf>
    <xf numFmtId="192" fontId="4" fillId="5" borderId="100" xfId="0" applyNumberFormat="1" applyFont="1" applyFill="1" applyBorder="1" applyAlignment="1" applyProtection="1">
      <alignment/>
      <protection/>
    </xf>
    <xf numFmtId="192" fontId="3" fillId="5" borderId="101" xfId="0" applyNumberFormat="1" applyFont="1" applyFill="1" applyBorder="1" applyAlignment="1" applyProtection="1">
      <alignment/>
      <protection/>
    </xf>
    <xf numFmtId="192" fontId="4" fillId="39" borderId="102" xfId="0" applyNumberFormat="1" applyFont="1" applyFill="1" applyBorder="1" applyAlignment="1" applyProtection="1">
      <alignment/>
      <protection/>
    </xf>
    <xf numFmtId="192" fontId="3" fillId="39" borderId="103" xfId="0" applyNumberFormat="1" applyFont="1" applyFill="1" applyBorder="1" applyAlignment="1" applyProtection="1">
      <alignment/>
      <protection/>
    </xf>
    <xf numFmtId="192" fontId="4" fillId="39" borderId="104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3" fillId="48" borderId="101" xfId="0" applyNumberFormat="1" applyFont="1" applyFill="1" applyBorder="1" applyAlignment="1" applyProtection="1">
      <alignment/>
      <protection/>
    </xf>
    <xf numFmtId="192" fontId="4" fillId="47" borderId="93" xfId="0" applyNumberFormat="1" applyFont="1" applyFill="1" applyBorder="1" applyAlignment="1" applyProtection="1">
      <alignment/>
      <protection/>
    </xf>
    <xf numFmtId="192" fontId="3" fillId="47" borderId="97" xfId="0" applyNumberFormat="1" applyFont="1" applyFill="1" applyBorder="1" applyAlignment="1" applyProtection="1">
      <alignment/>
      <protection/>
    </xf>
    <xf numFmtId="192" fontId="4" fillId="33" borderId="104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9" fontId="156" fillId="39" borderId="25" xfId="0" applyNumberFormat="1" applyFont="1" applyFill="1" applyBorder="1" applyAlignment="1" applyProtection="1" quotePrefix="1">
      <alignment horizontal="center"/>
      <protection/>
    </xf>
    <xf numFmtId="199" fontId="163" fillId="42" borderId="25" xfId="0" applyNumberFormat="1" applyFont="1" applyFill="1" applyBorder="1" applyAlignment="1" applyProtection="1" quotePrefix="1">
      <alignment horizontal="center"/>
      <protection/>
    </xf>
    <xf numFmtId="199" fontId="164" fillId="41" borderId="25" xfId="0" applyNumberFormat="1" applyFont="1" applyFill="1" applyBorder="1" applyAlignment="1" applyProtection="1" quotePrefix="1">
      <alignment horizontal="center"/>
      <protection/>
    </xf>
    <xf numFmtId="199" fontId="3" fillId="33" borderId="106" xfId="0" applyNumberFormat="1" applyFont="1" applyFill="1" applyBorder="1" applyAlignment="1" applyProtection="1" quotePrefix="1">
      <alignment horizontal="center"/>
      <protection/>
    </xf>
    <xf numFmtId="190" fontId="8" fillId="38" borderId="107" xfId="0" applyNumberFormat="1" applyFont="1" applyFill="1" applyBorder="1" applyAlignment="1" applyProtection="1">
      <alignment horizontal="center"/>
      <protection/>
    </xf>
    <xf numFmtId="190" fontId="24" fillId="38" borderId="108" xfId="0" applyNumberFormat="1" applyFont="1" applyFill="1" applyBorder="1" applyAlignment="1" applyProtection="1">
      <alignment horizontal="center"/>
      <protection/>
    </xf>
    <xf numFmtId="190" fontId="165" fillId="38" borderId="107" xfId="0" applyNumberFormat="1" applyFont="1" applyFill="1" applyBorder="1" applyAlignment="1" applyProtection="1">
      <alignment horizontal="center"/>
      <protection/>
    </xf>
    <xf numFmtId="190" fontId="165" fillId="38" borderId="108" xfId="0" applyNumberFormat="1" applyFont="1" applyFill="1" applyBorder="1" applyAlignment="1" applyProtection="1">
      <alignment horizontal="center"/>
      <protection/>
    </xf>
    <xf numFmtId="190" fontId="9" fillId="33" borderId="109" xfId="0" applyNumberFormat="1" applyFont="1" applyFill="1" applyBorder="1" applyAlignment="1" applyProtection="1">
      <alignment horizontal="center"/>
      <protection/>
    </xf>
    <xf numFmtId="190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82" fontId="166" fillId="33" borderId="0" xfId="0" applyNumberFormat="1" applyFont="1" applyFill="1" applyBorder="1" applyAlignment="1" applyProtection="1" quotePrefix="1">
      <alignment/>
      <protection/>
    </xf>
    <xf numFmtId="181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3" fillId="44" borderId="111" xfId="0" applyNumberFormat="1" applyFont="1" applyFill="1" applyBorder="1" applyAlignment="1" applyProtection="1">
      <alignment/>
      <protection/>
    </xf>
    <xf numFmtId="192" fontId="43" fillId="44" borderId="96" xfId="0" applyNumberFormat="1" applyFont="1" applyFill="1" applyBorder="1" applyAlignment="1" applyProtection="1">
      <alignment/>
      <protection/>
    </xf>
    <xf numFmtId="192" fontId="43" fillId="44" borderId="112" xfId="0" applyNumberFormat="1" applyFont="1" applyFill="1" applyBorder="1" applyAlignment="1" applyProtection="1">
      <alignment/>
      <protection/>
    </xf>
    <xf numFmtId="192" fontId="3" fillId="33" borderId="112" xfId="0" applyNumberFormat="1" applyFont="1" applyFill="1" applyBorder="1" applyAlignment="1" applyProtection="1">
      <alignment/>
      <protection/>
    </xf>
    <xf numFmtId="192" fontId="12" fillId="44" borderId="113" xfId="0" applyNumberFormat="1" applyFont="1" applyFill="1" applyBorder="1" applyAlignment="1" applyProtection="1">
      <alignment/>
      <protection/>
    </xf>
    <xf numFmtId="192" fontId="43" fillId="44" borderId="114" xfId="0" applyNumberFormat="1" applyFont="1" applyFill="1" applyBorder="1" applyAlignment="1" applyProtection="1">
      <alignment/>
      <protection/>
    </xf>
    <xf numFmtId="192" fontId="12" fillId="44" borderId="113" xfId="35" applyNumberFormat="1" applyFont="1" applyFill="1" applyBorder="1" applyAlignment="1" applyProtection="1">
      <alignment/>
      <protection/>
    </xf>
    <xf numFmtId="0" fontId="167" fillId="49" borderId="0" xfId="36" applyFont="1" applyFill="1" applyBorder="1" applyAlignment="1" applyProtection="1">
      <alignment horizontal="center"/>
      <protection/>
    </xf>
    <xf numFmtId="182" fontId="166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8" fillId="45" borderId="0" xfId="39" applyNumberFormat="1" applyFont="1" applyFill="1" applyBorder="1" applyAlignment="1" applyProtection="1">
      <alignment/>
      <protection/>
    </xf>
    <xf numFmtId="0" fontId="168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68" fillId="35" borderId="0" xfId="38" applyFont="1" applyFill="1" applyBorder="1" applyAlignment="1" applyProtection="1">
      <alignment/>
      <protection/>
    </xf>
    <xf numFmtId="0" fontId="167" fillId="33" borderId="0" xfId="36" applyFont="1" applyFill="1" applyBorder="1" applyAlignment="1" applyProtection="1">
      <alignment horizontal="center"/>
      <protection/>
    </xf>
    <xf numFmtId="180" fontId="65" fillId="50" borderId="32" xfId="38" applyNumberFormat="1" applyFont="1" applyFill="1" applyBorder="1" applyAlignment="1" applyProtection="1">
      <alignment horizontal="center" vertical="center"/>
      <protection locked="0"/>
    </xf>
    <xf numFmtId="182" fontId="148" fillId="26" borderId="0" xfId="39" applyNumberFormat="1" applyFont="1" applyFill="1" applyAlignment="1" applyProtection="1">
      <alignment/>
      <protection/>
    </xf>
    <xf numFmtId="0" fontId="151" fillId="35" borderId="0" xfId="38" applyFont="1" applyFill="1" applyBorder="1" applyProtection="1">
      <alignment/>
      <protection/>
    </xf>
    <xf numFmtId="0" fontId="169" fillId="35" borderId="0" xfId="38" applyFont="1" applyFill="1" applyBorder="1" applyProtection="1">
      <alignment/>
      <protection/>
    </xf>
    <xf numFmtId="0" fontId="169" fillId="35" borderId="0" xfId="38" applyFont="1" applyFill="1" applyProtection="1">
      <alignment/>
      <protection/>
    </xf>
    <xf numFmtId="188" fontId="157" fillId="41" borderId="26" xfId="0" applyNumberFormat="1" applyFont="1" applyFill="1" applyBorder="1" applyAlignment="1" applyProtection="1" quotePrefix="1">
      <alignment horizontal="center" vertical="top" wrapText="1"/>
      <protection/>
    </xf>
    <xf numFmtId="188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80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82" fontId="8" fillId="33" borderId="0" xfId="39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0" fillId="33" borderId="50" xfId="0" applyFont="1" applyFill="1" applyBorder="1" applyAlignment="1" applyProtection="1">
      <alignment horizontal="center"/>
      <protection/>
    </xf>
    <xf numFmtId="0" fontId="171" fillId="26" borderId="50" xfId="0" applyFont="1" applyFill="1" applyBorder="1" applyAlignment="1" applyProtection="1">
      <alignment horizontal="center"/>
      <protection locked="0"/>
    </xf>
    <xf numFmtId="180" fontId="172" fillId="33" borderId="32" xfId="38" applyNumberFormat="1" applyFont="1" applyFill="1" applyBorder="1" applyAlignment="1" applyProtection="1">
      <alignment horizontal="center" vertical="center"/>
      <protection/>
    </xf>
    <xf numFmtId="180" fontId="173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2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84" fontId="174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87" fontId="174" fillId="26" borderId="0" xfId="33" applyNumberFormat="1" applyFont="1" applyFill="1" applyBorder="1" applyAlignment="1">
      <alignment horizontal="center"/>
      <protection/>
    </xf>
    <xf numFmtId="0" fontId="22" fillId="33" borderId="0" xfId="33" applyFont="1" applyFill="1">
      <alignment/>
      <protection/>
    </xf>
    <xf numFmtId="187" fontId="174" fillId="33" borderId="0" xfId="33" applyNumberFormat="1" applyFont="1" applyFill="1" applyBorder="1" applyAlignment="1">
      <alignment/>
      <protection/>
    </xf>
    <xf numFmtId="187" fontId="175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87" fontId="151" fillId="33" borderId="0" xfId="33" applyNumberFormat="1" applyFont="1" applyFill="1" applyBorder="1" applyAlignment="1">
      <alignment/>
      <protection/>
    </xf>
    <xf numFmtId="187" fontId="70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84" fontId="70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92" fontId="6" fillId="33" borderId="66" xfId="0" applyNumberFormat="1" applyFont="1" applyFill="1" applyBorder="1" applyAlignment="1" applyProtection="1">
      <alignment horizontal="right"/>
      <protection/>
    </xf>
    <xf numFmtId="192" fontId="6" fillId="26" borderId="66" xfId="0" applyNumberFormat="1" applyFont="1" applyFill="1" applyBorder="1" applyAlignment="1" applyProtection="1">
      <alignment horizontal="right"/>
      <protection/>
    </xf>
    <xf numFmtId="188" fontId="4" fillId="33" borderId="115" xfId="0" applyNumberFormat="1" applyFont="1" applyFill="1" applyBorder="1" applyAlignment="1" applyProtection="1" quotePrefix="1">
      <alignment horizontal="center" wrapText="1"/>
      <protection/>
    </xf>
    <xf numFmtId="192" fontId="3" fillId="47" borderId="93" xfId="0" applyNumberFormat="1" applyFont="1" applyFill="1" applyBorder="1" applyAlignment="1" applyProtection="1">
      <alignment/>
      <protection/>
    </xf>
    <xf numFmtId="182" fontId="176" fillId="33" borderId="74" xfId="0" applyNumberFormat="1" applyFont="1" applyFill="1" applyBorder="1" applyAlignment="1" applyProtection="1" quotePrefix="1">
      <alignment/>
      <protection/>
    </xf>
    <xf numFmtId="182" fontId="177" fillId="33" borderId="74" xfId="0" applyNumberFormat="1" applyFont="1" applyFill="1" applyBorder="1" applyAlignment="1" applyProtection="1" quotePrefix="1">
      <alignment/>
      <protection/>
    </xf>
    <xf numFmtId="182" fontId="176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2" fontId="176" fillId="33" borderId="119" xfId="0" applyNumberFormat="1" applyFont="1" applyFill="1" applyBorder="1" applyAlignment="1" applyProtection="1" quotePrefix="1">
      <alignment/>
      <protection/>
    </xf>
    <xf numFmtId="182" fontId="176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82" fontId="176" fillId="26" borderId="119" xfId="0" applyNumberFormat="1" applyFont="1" applyFill="1" applyBorder="1" applyAlignment="1" applyProtection="1" quotePrefix="1">
      <alignment/>
      <protection/>
    </xf>
    <xf numFmtId="182" fontId="177" fillId="26" borderId="37" xfId="0" applyNumberFormat="1" applyFont="1" applyFill="1" applyBorder="1" applyAlignment="1" applyProtection="1" quotePrefix="1">
      <alignment/>
      <protection/>
    </xf>
    <xf numFmtId="182" fontId="176" fillId="33" borderId="90" xfId="0" applyNumberFormat="1" applyFont="1" applyFill="1" applyBorder="1" applyAlignment="1" applyProtection="1" quotePrefix="1">
      <alignment/>
      <protection/>
    </xf>
    <xf numFmtId="182" fontId="177" fillId="33" borderId="91" xfId="0" applyNumberFormat="1" applyFont="1" applyFill="1" applyBorder="1" applyAlignment="1" applyProtection="1" quotePrefix="1">
      <alignment/>
      <protection/>
    </xf>
    <xf numFmtId="182" fontId="177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90" fontId="48" fillId="52" borderId="121" xfId="0" applyNumberFormat="1" applyFont="1" applyFill="1" applyBorder="1" applyAlignment="1" applyProtection="1">
      <alignment horizontal="center"/>
      <protection/>
    </xf>
    <xf numFmtId="190" fontId="49" fillId="43" borderId="121" xfId="0" applyNumberFormat="1" applyFont="1" applyFill="1" applyBorder="1" applyAlignment="1" applyProtection="1">
      <alignment horizontal="center"/>
      <protection/>
    </xf>
    <xf numFmtId="190" fontId="178" fillId="52" borderId="121" xfId="0" applyNumberFormat="1" applyFont="1" applyFill="1" applyBorder="1" applyAlignment="1" applyProtection="1">
      <alignment horizontal="center"/>
      <protection/>
    </xf>
    <xf numFmtId="190" fontId="179" fillId="43" borderId="121" xfId="0" applyNumberFormat="1" applyFont="1" applyFill="1" applyBorder="1" applyAlignment="1" applyProtection="1">
      <alignment horizontal="center"/>
      <protection/>
    </xf>
    <xf numFmtId="190" fontId="48" fillId="53" borderId="121" xfId="0" applyNumberFormat="1" applyFont="1" applyFill="1" applyBorder="1" applyAlignment="1" applyProtection="1">
      <alignment horizontal="center"/>
      <protection/>
    </xf>
    <xf numFmtId="190" fontId="49" fillId="53" borderId="121" xfId="0" applyNumberFormat="1" applyFont="1" applyFill="1" applyBorder="1" applyAlignment="1" applyProtection="1">
      <alignment horizontal="center"/>
      <protection/>
    </xf>
    <xf numFmtId="190" fontId="180" fillId="53" borderId="121" xfId="0" applyNumberFormat="1" applyFont="1" applyFill="1" applyBorder="1" applyAlignment="1" applyProtection="1">
      <alignment horizontal="center"/>
      <protection/>
    </xf>
    <xf numFmtId="190" fontId="179" fillId="53" borderId="121" xfId="0" applyNumberFormat="1" applyFont="1" applyFill="1" applyBorder="1" applyAlignment="1" applyProtection="1">
      <alignment horizontal="center"/>
      <protection/>
    </xf>
    <xf numFmtId="190" fontId="48" fillId="40" borderId="121" xfId="0" applyNumberFormat="1" applyFont="1" applyFill="1" applyBorder="1" applyAlignment="1" applyProtection="1">
      <alignment horizontal="center"/>
      <protection/>
    </xf>
    <xf numFmtId="190" fontId="49" fillId="40" borderId="121" xfId="0" applyNumberFormat="1" applyFont="1" applyFill="1" applyBorder="1" applyAlignment="1" applyProtection="1">
      <alignment horizontal="center"/>
      <protection/>
    </xf>
    <xf numFmtId="190" fontId="181" fillId="40" borderId="121" xfId="0" applyNumberFormat="1" applyFont="1" applyFill="1" applyBorder="1" applyAlignment="1" applyProtection="1">
      <alignment horizontal="center"/>
      <protection/>
    </xf>
    <xf numFmtId="190" fontId="182" fillId="40" borderId="121" xfId="0" applyNumberFormat="1" applyFont="1" applyFill="1" applyBorder="1" applyAlignment="1" applyProtection="1">
      <alignment horizontal="center"/>
      <protection/>
    </xf>
    <xf numFmtId="190" fontId="8" fillId="38" borderId="122" xfId="0" applyNumberFormat="1" applyFont="1" applyFill="1" applyBorder="1" applyAlignment="1" applyProtection="1">
      <alignment horizontal="center"/>
      <protection/>
    </xf>
    <xf numFmtId="190" fontId="24" fillId="38" borderId="123" xfId="0" applyNumberFormat="1" applyFont="1" applyFill="1" applyBorder="1" applyAlignment="1" applyProtection="1">
      <alignment horizontal="center"/>
      <protection/>
    </xf>
    <xf numFmtId="190" fontId="165" fillId="38" borderId="122" xfId="0" applyNumberFormat="1" applyFont="1" applyFill="1" applyBorder="1" applyAlignment="1" applyProtection="1">
      <alignment horizontal="center"/>
      <protection/>
    </xf>
    <xf numFmtId="190" fontId="165" fillId="38" borderId="123" xfId="0" applyNumberFormat="1" applyFont="1" applyFill="1" applyBorder="1" applyAlignment="1" applyProtection="1">
      <alignment horizontal="center"/>
      <protection/>
    </xf>
    <xf numFmtId="182" fontId="12" fillId="26" borderId="122" xfId="0" applyNumberFormat="1" applyFont="1" applyFill="1" applyBorder="1" applyAlignment="1" applyProtection="1">
      <alignment horizontal="center"/>
      <protection/>
    </xf>
    <xf numFmtId="182" fontId="43" fillId="26" borderId="109" xfId="0" applyNumberFormat="1" applyFont="1" applyFill="1" applyBorder="1" applyAlignment="1" applyProtection="1">
      <alignment horizontal="center"/>
      <protection/>
    </xf>
    <xf numFmtId="182" fontId="12" fillId="43" borderId="123" xfId="0" applyNumberFormat="1" applyFont="1" applyFill="1" applyBorder="1" applyAlignment="1" applyProtection="1">
      <alignment horizontal="center"/>
      <protection locked="0"/>
    </xf>
    <xf numFmtId="182" fontId="43" fillId="43" borderId="110" xfId="0" applyNumberFormat="1" applyFont="1" applyFill="1" applyBorder="1" applyAlignment="1" applyProtection="1">
      <alignment horizontal="center"/>
      <protection locked="0"/>
    </xf>
    <xf numFmtId="184" fontId="174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85" fontId="174" fillId="38" borderId="0" xfId="33" applyNumberFormat="1" applyFont="1" applyFill="1" applyBorder="1">
      <alignment/>
      <protection/>
    </xf>
    <xf numFmtId="187" fontId="174" fillId="26" borderId="0" xfId="33" applyNumberFormat="1" applyFont="1" applyFill="1" applyBorder="1" applyAlignment="1">
      <alignment horizontal="center"/>
      <protection/>
    </xf>
    <xf numFmtId="187" fontId="175" fillId="33" borderId="0" xfId="33" applyNumberFormat="1" applyFont="1" applyFill="1" applyBorder="1" applyAlignment="1">
      <alignment horizontal="center"/>
      <protection/>
    </xf>
    <xf numFmtId="185" fontId="175" fillId="51" borderId="0" xfId="33" applyNumberFormat="1" applyFont="1" applyFill="1" applyBorder="1" applyAlignment="1">
      <alignment horizontal="center"/>
      <protection/>
    </xf>
    <xf numFmtId="185" fontId="174" fillId="33" borderId="0" xfId="33" applyNumberFormat="1" applyFont="1" applyFill="1" applyBorder="1" applyAlignment="1">
      <alignment horizontal="center"/>
      <protection/>
    </xf>
    <xf numFmtId="184" fontId="174" fillId="26" borderId="0" xfId="33" applyNumberFormat="1" applyFont="1" applyFill="1" applyBorder="1" applyAlignment="1">
      <alignment horizontal="center"/>
      <protection/>
    </xf>
    <xf numFmtId="186" fontId="174" fillId="26" borderId="20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6" fontId="174" fillId="38" borderId="0" xfId="33" applyNumberFormat="1" applyFont="1" applyFill="1" applyBorder="1" applyAlignment="1">
      <alignment horizontal="center"/>
      <protection/>
    </xf>
    <xf numFmtId="194" fontId="183" fillId="46" borderId="33" xfId="33" applyNumberFormat="1" applyFont="1" applyFill="1" applyBorder="1" applyAlignment="1" applyProtection="1">
      <alignment horizontal="center" vertical="center"/>
      <protection locked="0"/>
    </xf>
    <xf numFmtId="194" fontId="183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8" fillId="46" borderId="47" xfId="39" applyNumberFormat="1" applyFont="1" applyFill="1" applyBorder="1" applyAlignment="1" applyProtection="1">
      <alignment horizontal="center"/>
      <protection/>
    </xf>
    <xf numFmtId="38" fontId="8" fillId="46" borderId="48" xfId="39" applyNumberFormat="1" applyFont="1" applyFill="1" applyBorder="1" applyAlignment="1" applyProtection="1">
      <alignment horizontal="center"/>
      <protection/>
    </xf>
    <xf numFmtId="38" fontId="8" fillId="46" borderId="49" xfId="39" applyNumberFormat="1" applyFont="1" applyFill="1" applyBorder="1" applyAlignment="1" applyProtection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38" fontId="56" fillId="33" borderId="67" xfId="39" applyNumberFormat="1" applyFont="1" applyFill="1" applyBorder="1" applyAlignment="1" applyProtection="1">
      <alignment horizontal="center"/>
      <protection/>
    </xf>
    <xf numFmtId="38" fontId="56" fillId="33" borderId="50" xfId="39" applyNumberFormat="1" applyFont="1" applyFill="1" applyBorder="1" applyAlignment="1" applyProtection="1">
      <alignment horizontal="center"/>
      <protection/>
    </xf>
    <xf numFmtId="38" fontId="56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1" fillId="47" borderId="65" xfId="39" applyNumberFormat="1" applyFont="1" applyFill="1" applyBorder="1" applyAlignment="1" applyProtection="1">
      <alignment horizontal="center"/>
      <protection/>
    </xf>
    <xf numFmtId="38" fontId="161" fillId="47" borderId="54" xfId="39" applyNumberFormat="1" applyFont="1" applyFill="1" applyBorder="1" applyAlignment="1" applyProtection="1">
      <alignment horizontal="center"/>
      <protection/>
    </xf>
    <xf numFmtId="38" fontId="161" fillId="47" borderId="55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184" fillId="26" borderId="0" xfId="35" applyFont="1" applyFill="1" applyBorder="1" applyAlignment="1" applyProtection="1">
      <alignment horizontal="center"/>
      <protection/>
    </xf>
    <xf numFmtId="193" fontId="158" fillId="33" borderId="33" xfId="35" applyNumberFormat="1" applyFont="1" applyFill="1" applyBorder="1" applyAlignment="1" applyProtection="1">
      <alignment horizontal="center"/>
      <protection/>
    </xf>
    <xf numFmtId="193" fontId="158" fillId="33" borderId="48" xfId="35" applyNumberFormat="1" applyFont="1" applyFill="1" applyBorder="1" applyAlignment="1" applyProtection="1">
      <alignment horizontal="center"/>
      <protection/>
    </xf>
    <xf numFmtId="193" fontId="158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93" fontId="185" fillId="26" borderId="0" xfId="35" applyNumberFormat="1" applyFont="1" applyFill="1" applyBorder="1" applyAlignment="1" applyProtection="1">
      <alignment horizontal="center"/>
      <protection/>
    </xf>
    <xf numFmtId="0" fontId="148" fillId="26" borderId="0" xfId="33" applyFont="1" applyFill="1" applyAlignment="1" applyProtection="1" quotePrefix="1">
      <alignment horizontal="center"/>
      <protection/>
    </xf>
    <xf numFmtId="195" fontId="148" fillId="33" borderId="33" xfId="37" applyNumberFormat="1" applyFont="1" applyFill="1" applyBorder="1" applyAlignment="1" applyProtection="1" quotePrefix="1">
      <alignment horizontal="center" vertical="center"/>
      <protection locked="0"/>
    </xf>
    <xf numFmtId="195" fontId="148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7" fillId="36" borderId="33" xfId="69" applyFill="1" applyBorder="1" applyAlignment="1" applyProtection="1">
      <alignment horizontal="center" vertical="center"/>
      <protection locked="0"/>
    </xf>
    <xf numFmtId="0" fontId="186" fillId="36" borderId="48" xfId="69" applyFont="1" applyFill="1" applyBorder="1" applyAlignment="1" applyProtection="1">
      <alignment horizontal="center" vertical="center"/>
      <protection locked="0"/>
    </xf>
    <xf numFmtId="0" fontId="186" fillId="36" borderId="34" xfId="69" applyFont="1" applyFill="1" applyBorder="1" applyAlignment="1" applyProtection="1">
      <alignment horizontal="center" vertical="center"/>
      <protection locked="0"/>
    </xf>
    <xf numFmtId="38" fontId="147" fillId="33" borderId="33" xfId="69" applyNumberFormat="1" applyFill="1" applyBorder="1" applyAlignment="1" applyProtection="1">
      <alignment horizontal="center" vertical="center"/>
      <protection locked="0"/>
    </xf>
    <xf numFmtId="38" fontId="187" fillId="33" borderId="48" xfId="69" applyNumberFormat="1" applyFont="1" applyFill="1" applyBorder="1" applyAlignment="1" applyProtection="1">
      <alignment horizontal="center" vertical="center"/>
      <protection locked="0"/>
    </xf>
    <xf numFmtId="38" fontId="187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 quotePrefix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8" fillId="26" borderId="50" xfId="33" applyFont="1" applyFill="1" applyBorder="1" applyAlignment="1" applyProtection="1" quotePrefix="1">
      <alignment horizontal="center"/>
      <protection/>
    </xf>
    <xf numFmtId="0" fontId="189" fillId="38" borderId="21" xfId="38" applyFont="1" applyFill="1" applyBorder="1" applyAlignment="1" applyProtection="1">
      <alignment horizontal="center" vertical="center" wrapText="1"/>
      <protection locked="0"/>
    </xf>
    <xf numFmtId="0" fontId="189" fillId="38" borderId="22" xfId="38" applyFont="1" applyFill="1" applyBorder="1" applyAlignment="1" applyProtection="1">
      <alignment horizontal="center" vertical="center" wrapText="1"/>
      <protection locked="0"/>
    </xf>
    <xf numFmtId="0" fontId="189" fillId="38" borderId="23" xfId="38" applyFont="1" applyFill="1" applyBorder="1" applyAlignment="1" applyProtection="1">
      <alignment horizontal="center" vertical="center" wrapText="1"/>
      <protection locked="0"/>
    </xf>
    <xf numFmtId="0" fontId="190" fillId="33" borderId="66" xfId="36" applyFont="1" applyFill="1" applyBorder="1" applyAlignment="1" applyProtection="1">
      <alignment horizontal="center"/>
      <protection/>
    </xf>
    <xf numFmtId="0" fontId="190" fillId="33" borderId="0" xfId="36" applyFont="1" applyFill="1" applyBorder="1" applyAlignment="1" applyProtection="1">
      <alignment horizontal="center"/>
      <protection/>
    </xf>
    <xf numFmtId="0" fontId="190" fillId="33" borderId="35" xfId="36" applyFont="1" applyFill="1" applyBorder="1" applyAlignment="1" applyProtection="1">
      <alignment horizontal="center"/>
      <protection/>
    </xf>
    <xf numFmtId="0" fontId="167" fillId="49" borderId="119" xfId="36" applyFont="1" applyFill="1" applyBorder="1" applyAlignment="1" applyProtection="1">
      <alignment horizont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93" fontId="185" fillId="33" borderId="0" xfId="35" applyNumberFormat="1" applyFont="1" applyFill="1" applyBorder="1" applyAlignment="1" applyProtection="1">
      <alignment horizontal="center"/>
      <protection/>
    </xf>
    <xf numFmtId="0" fontId="188" fillId="33" borderId="50" xfId="33" applyFont="1" applyFill="1" applyBorder="1" applyAlignment="1" applyProtection="1" quotePrefix="1">
      <alignment horizontal="center"/>
      <protection/>
    </xf>
    <xf numFmtId="193" fontId="4" fillId="26" borderId="33" xfId="35" applyNumberFormat="1" applyFont="1" applyFill="1" applyBorder="1" applyAlignment="1" applyProtection="1">
      <alignment horizontal="center"/>
      <protection/>
    </xf>
    <xf numFmtId="193" fontId="4" fillId="26" borderId="48" xfId="35" applyNumberFormat="1" applyFont="1" applyFill="1" applyBorder="1" applyAlignment="1" applyProtection="1">
      <alignment horizontal="center"/>
      <protection/>
    </xf>
    <xf numFmtId="193" fontId="4" fillId="26" borderId="34" xfId="35" applyNumberFormat="1" applyFont="1" applyFill="1" applyBorder="1" applyAlignment="1" applyProtection="1">
      <alignment horizontal="center"/>
      <protection/>
    </xf>
    <xf numFmtId="0" fontId="190" fillId="33" borderId="119" xfId="36" applyFont="1" applyFill="1" applyBorder="1" applyAlignment="1" applyProtection="1">
      <alignment horizontal="center"/>
      <protection/>
    </xf>
    <xf numFmtId="0" fontId="190" fillId="33" borderId="126" xfId="36" applyFont="1" applyFill="1" applyBorder="1" applyAlignment="1" applyProtection="1">
      <alignment horizontal="center"/>
      <protection/>
    </xf>
    <xf numFmtId="0" fontId="8" fillId="36" borderId="124" xfId="38" applyFont="1" applyFill="1" applyBorder="1" applyAlignment="1" applyProtection="1" quotePrefix="1">
      <alignment horizontal="center" wrapText="1"/>
      <protection/>
    </xf>
    <xf numFmtId="0" fontId="8" fillId="36" borderId="58" xfId="38" applyFont="1" applyFill="1" applyBorder="1" applyAlignment="1" applyProtection="1">
      <alignment horizontal="center" wrapText="1"/>
      <protection/>
    </xf>
    <xf numFmtId="0" fontId="8" fillId="36" borderId="125" xfId="38" applyFont="1" applyFill="1" applyBorder="1" applyAlignment="1" applyProtection="1">
      <alignment horizontal="center" wrapText="1"/>
      <protection/>
    </xf>
    <xf numFmtId="195" fontId="8" fillId="33" borderId="33" xfId="37" applyNumberFormat="1" applyFont="1" applyFill="1" applyBorder="1" applyAlignment="1" applyProtection="1" quotePrefix="1">
      <alignment horizontal="center" vertical="center"/>
      <protection/>
    </xf>
    <xf numFmtId="195" fontId="8" fillId="33" borderId="34" xfId="37" applyNumberFormat="1" applyFont="1" applyFill="1" applyBorder="1" applyAlignment="1" applyProtection="1" quotePrefix="1">
      <alignment horizontal="center" vertical="center"/>
      <protection/>
    </xf>
    <xf numFmtId="194" fontId="183" fillId="46" borderId="33" xfId="33" applyNumberFormat="1" applyFont="1" applyFill="1" applyBorder="1" applyAlignment="1" applyProtection="1">
      <alignment horizontal="center" vertical="center"/>
      <protection/>
    </xf>
    <xf numFmtId="194" fontId="183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6" fillId="33" borderId="21" xfId="38" applyFont="1" applyFill="1" applyBorder="1" applyAlignment="1" applyProtection="1">
      <alignment horizontal="center" vertical="center" wrapText="1"/>
      <protection/>
    </xf>
    <xf numFmtId="0" fontId="66" fillId="33" borderId="22" xfId="38" applyFont="1" applyFill="1" applyBorder="1" applyAlignment="1" applyProtection="1">
      <alignment horizontal="center" vertical="center" wrapText="1"/>
      <protection/>
    </xf>
    <xf numFmtId="0" fontId="66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1" fillId="36" borderId="33" xfId="69" applyFont="1" applyFill="1" applyBorder="1" applyAlignment="1" applyProtection="1">
      <alignment horizontal="center" vertical="center"/>
      <protection/>
    </xf>
    <xf numFmtId="0" fontId="191" fillId="36" borderId="48" xfId="69" applyFont="1" applyFill="1" applyBorder="1" applyAlignment="1" applyProtection="1">
      <alignment horizontal="center" vertical="center"/>
      <protection/>
    </xf>
    <xf numFmtId="0" fontId="191" fillId="36" borderId="34" xfId="69" applyFont="1" applyFill="1" applyBorder="1" applyAlignment="1" applyProtection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7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4" sqref="F9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/>
      <c r="C1" s="642"/>
      <c r="D1" s="642"/>
      <c r="E1" s="642"/>
      <c r="F1" s="643"/>
      <c r="G1" s="467" t="s">
        <v>274</v>
      </c>
      <c r="H1" s="460"/>
      <c r="I1" s="633">
        <v>471504</v>
      </c>
      <c r="J1" s="634"/>
      <c r="K1" s="461"/>
      <c r="L1" s="469" t="s">
        <v>275</v>
      </c>
      <c r="M1" s="465">
        <v>6609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>
        <f>+B1</f>
        <v>0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262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31.12.2017 г.</v>
      </c>
      <c r="G11" s="430">
        <f>+P5-1</f>
        <v>2016</v>
      </c>
      <c r="H11" s="15"/>
      <c r="I11" s="130" t="str">
        <f>+O8</f>
        <v>31.12.2017 г.</v>
      </c>
      <c r="J11" s="431">
        <f>+P5-1</f>
        <v>2016</v>
      </c>
      <c r="K11" s="16"/>
      <c r="L11" s="128" t="str">
        <f>+O8</f>
        <v>31.12.2017 г.</v>
      </c>
      <c r="M11" s="432">
        <f>+P5-1</f>
        <v>2016</v>
      </c>
      <c r="N11" s="16"/>
      <c r="O11" s="386" t="str">
        <f>+O8</f>
        <v>31.12.2017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57083196</v>
      </c>
      <c r="G15" s="258">
        <v>53944080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57083196</v>
      </c>
      <c r="P15" s="411">
        <f t="shared" si="0"/>
        <v>53944080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48350398</v>
      </c>
      <c r="G16" s="260">
        <v>47813259</v>
      </c>
      <c r="H16" s="15"/>
      <c r="I16" s="261"/>
      <c r="J16" s="260"/>
      <c r="K16" s="256"/>
      <c r="L16" s="261"/>
      <c r="M16" s="260"/>
      <c r="N16" s="256"/>
      <c r="O16" s="393">
        <f t="shared" si="0"/>
        <v>48350398</v>
      </c>
      <c r="P16" s="446">
        <f t="shared" si="0"/>
        <v>47813259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4933004</v>
      </c>
      <c r="G17" s="260">
        <v>5944113</v>
      </c>
      <c r="H17" s="15"/>
      <c r="I17" s="261"/>
      <c r="J17" s="260"/>
      <c r="K17" s="256"/>
      <c r="L17" s="261"/>
      <c r="M17" s="260"/>
      <c r="N17" s="256"/>
      <c r="O17" s="393">
        <f t="shared" si="0"/>
        <v>4933004</v>
      </c>
      <c r="P17" s="446">
        <f t="shared" si="0"/>
        <v>5944113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8112715</v>
      </c>
      <c r="G18" s="260">
        <v>7996264</v>
      </c>
      <c r="H18" s="15"/>
      <c r="I18" s="261"/>
      <c r="J18" s="260"/>
      <c r="K18" s="256"/>
      <c r="L18" s="261"/>
      <c r="M18" s="260"/>
      <c r="N18" s="256"/>
      <c r="O18" s="393">
        <f t="shared" si="0"/>
        <v>8112715</v>
      </c>
      <c r="P18" s="446">
        <f t="shared" si="0"/>
        <v>7996264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4139041</v>
      </c>
      <c r="G19" s="260">
        <v>4061296</v>
      </c>
      <c r="H19" s="15"/>
      <c r="I19" s="261"/>
      <c r="J19" s="260"/>
      <c r="K19" s="256"/>
      <c r="L19" s="261"/>
      <c r="M19" s="260"/>
      <c r="N19" s="256"/>
      <c r="O19" s="393">
        <f t="shared" si="0"/>
        <v>4139041</v>
      </c>
      <c r="P19" s="446">
        <f t="shared" si="0"/>
        <v>4061296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801826</v>
      </c>
      <c r="G20" s="260">
        <v>812156</v>
      </c>
      <c r="H20" s="15"/>
      <c r="I20" s="261"/>
      <c r="J20" s="260"/>
      <c r="K20" s="256"/>
      <c r="L20" s="261"/>
      <c r="M20" s="260"/>
      <c r="N20" s="256"/>
      <c r="O20" s="393">
        <f t="shared" si="0"/>
        <v>801826</v>
      </c>
      <c r="P20" s="446">
        <f t="shared" si="0"/>
        <v>812156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127523</v>
      </c>
      <c r="G21" s="260">
        <v>187331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127523</v>
      </c>
      <c r="P21" s="446">
        <f t="shared" si="0"/>
        <v>187331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>
        <v>9888</v>
      </c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9888</v>
      </c>
      <c r="P22" s="446">
        <f t="shared" si="0"/>
        <v>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484417</v>
      </c>
      <c r="G23" s="262">
        <v>572284</v>
      </c>
      <c r="H23" s="15"/>
      <c r="I23" s="263">
        <v>-252</v>
      </c>
      <c r="J23" s="262">
        <v>-436</v>
      </c>
      <c r="K23" s="256"/>
      <c r="L23" s="263"/>
      <c r="M23" s="262"/>
      <c r="N23" s="256"/>
      <c r="O23" s="394">
        <f t="shared" si="0"/>
        <v>484165</v>
      </c>
      <c r="P23" s="417">
        <f t="shared" si="0"/>
        <v>571848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124042008</v>
      </c>
      <c r="G24" s="264">
        <f>+ROUND(+SUM(G15:G23),0)</f>
        <v>121330783</v>
      </c>
      <c r="H24" s="15"/>
      <c r="I24" s="265">
        <f>+ROUND(+SUM(I15:I23),0)</f>
        <v>-252</v>
      </c>
      <c r="J24" s="264">
        <f>+ROUND(+SUM(J15:J23),0)</f>
        <v>-436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124041756</v>
      </c>
      <c r="P24" s="396">
        <f>+ROUND(+SUM(P15:P23),0)</f>
        <v>121330347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2839287</v>
      </c>
      <c r="G26" s="258">
        <v>7878666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2839287</v>
      </c>
      <c r="P26" s="411">
        <f t="shared" si="1"/>
        <v>7878666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1730827</v>
      </c>
      <c r="G27" s="260">
        <v>1713889</v>
      </c>
      <c r="H27" s="15"/>
      <c r="I27" s="261"/>
      <c r="J27" s="260"/>
      <c r="K27" s="256"/>
      <c r="L27" s="261"/>
      <c r="M27" s="260"/>
      <c r="N27" s="256"/>
      <c r="O27" s="393">
        <f t="shared" si="1"/>
        <v>1730827</v>
      </c>
      <c r="P27" s="446">
        <f t="shared" si="1"/>
        <v>1713889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4570114</v>
      </c>
      <c r="G29" s="264">
        <f>+ROUND(+SUM(G26:G28),0)</f>
        <v>9592555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4570114</v>
      </c>
      <c r="P29" s="396">
        <f>+ROUND(+SUM(P26:P28),0)</f>
        <v>9592555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-5131019</v>
      </c>
      <c r="G36" s="276">
        <v>-2988315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-5131019</v>
      </c>
      <c r="P36" s="396">
        <f t="shared" si="2"/>
        <v>-2988315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-4648440</v>
      </c>
      <c r="G37" s="278">
        <v>-2602392</v>
      </c>
      <c r="H37" s="15"/>
      <c r="I37" s="279"/>
      <c r="J37" s="278"/>
      <c r="K37" s="256"/>
      <c r="L37" s="279"/>
      <c r="M37" s="278"/>
      <c r="N37" s="256"/>
      <c r="O37" s="408">
        <f t="shared" si="2"/>
        <v>-4648440</v>
      </c>
      <c r="P37" s="447">
        <f t="shared" si="2"/>
        <v>-2602392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-482579</v>
      </c>
      <c r="G38" s="280">
        <v>-385923</v>
      </c>
      <c r="H38" s="15"/>
      <c r="I38" s="281"/>
      <c r="J38" s="280"/>
      <c r="K38" s="256"/>
      <c r="L38" s="281"/>
      <c r="M38" s="280"/>
      <c r="N38" s="256"/>
      <c r="O38" s="409">
        <f t="shared" si="2"/>
        <v>-482579</v>
      </c>
      <c r="P38" s="448">
        <f t="shared" si="2"/>
        <v>-385923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12411</v>
      </c>
      <c r="G41" s="276">
        <v>17614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12411</v>
      </c>
      <c r="P41" s="396">
        <f>+ROUND(+G41+J41+M41,0)</f>
        <v>17614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2738</v>
      </c>
      <c r="G43" s="258">
        <v>3900</v>
      </c>
      <c r="H43" s="15"/>
      <c r="I43" s="259">
        <v>30731</v>
      </c>
      <c r="J43" s="258">
        <v>35742</v>
      </c>
      <c r="K43" s="256"/>
      <c r="L43" s="259"/>
      <c r="M43" s="258"/>
      <c r="N43" s="256"/>
      <c r="O43" s="398">
        <f aca="true" t="shared" si="3" ref="O43:P46">+ROUND(+F43+I43+L43,0)</f>
        <v>33469</v>
      </c>
      <c r="P43" s="411">
        <f t="shared" si="3"/>
        <v>39642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>
        <v>114634</v>
      </c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114634</v>
      </c>
      <c r="P44" s="446">
        <f t="shared" si="3"/>
        <v>0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453471</v>
      </c>
      <c r="G46" s="262">
        <v>535530</v>
      </c>
      <c r="H46" s="15"/>
      <c r="I46" s="263">
        <v>1956</v>
      </c>
      <c r="J46" s="262"/>
      <c r="K46" s="256"/>
      <c r="L46" s="263"/>
      <c r="M46" s="262"/>
      <c r="N46" s="256"/>
      <c r="O46" s="394">
        <f t="shared" si="3"/>
        <v>455427</v>
      </c>
      <c r="P46" s="417">
        <f t="shared" si="3"/>
        <v>535530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570843</v>
      </c>
      <c r="G47" s="264">
        <f>+ROUND(+SUM(G43:G46),0)</f>
        <v>539430</v>
      </c>
      <c r="H47" s="15"/>
      <c r="I47" s="265">
        <f>+ROUND(+SUM(I43:I46),0)</f>
        <v>32687</v>
      </c>
      <c r="J47" s="264">
        <f>+ROUND(+SUM(J43:J46),0)</f>
        <v>35742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603530</v>
      </c>
      <c r="P47" s="396">
        <f>+ROUND(+SUM(P43:P46),0)</f>
        <v>575172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124064357</v>
      </c>
      <c r="G49" s="286">
        <f>+ROUND(G24+G29+G36+G41+G47,0)</f>
        <v>128492067</v>
      </c>
      <c r="H49" s="15"/>
      <c r="I49" s="287">
        <f>+ROUND(I24+I29+I36+I41+I47,0)</f>
        <v>32435</v>
      </c>
      <c r="J49" s="286">
        <f>+ROUND(J24+J29+J36+J41+J47,0)</f>
        <v>35306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124096792</v>
      </c>
      <c r="P49" s="413">
        <f>+ROUND(P24+P29+P36+P41+P47,0)</f>
        <v>128527373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66229547</v>
      </c>
      <c r="G52" s="288">
        <v>67008370</v>
      </c>
      <c r="H52" s="15"/>
      <c r="I52" s="289">
        <v>2830826</v>
      </c>
      <c r="J52" s="288">
        <v>1212474</v>
      </c>
      <c r="K52" s="256"/>
      <c r="L52" s="289"/>
      <c r="M52" s="288"/>
      <c r="N52" s="256"/>
      <c r="O52" s="399">
        <f aca="true" t="shared" si="4" ref="O52:P56">+ROUND(+F52+I52+L52,0)</f>
        <v>69060373</v>
      </c>
      <c r="P52" s="392">
        <f t="shared" si="4"/>
        <v>68220844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373274</v>
      </c>
      <c r="G53" s="262">
        <v>340447</v>
      </c>
      <c r="H53" s="15"/>
      <c r="I53" s="263">
        <v>4163</v>
      </c>
      <c r="J53" s="262">
        <v>8673</v>
      </c>
      <c r="K53" s="256"/>
      <c r="L53" s="263"/>
      <c r="M53" s="262"/>
      <c r="N53" s="256"/>
      <c r="O53" s="394">
        <f t="shared" si="4"/>
        <v>377437</v>
      </c>
      <c r="P53" s="417">
        <f t="shared" si="4"/>
        <v>349120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4507344</v>
      </c>
      <c r="G54" s="262">
        <v>6474428</v>
      </c>
      <c r="H54" s="15"/>
      <c r="I54" s="263">
        <v>97</v>
      </c>
      <c r="J54" s="262"/>
      <c r="K54" s="256"/>
      <c r="L54" s="263"/>
      <c r="M54" s="262"/>
      <c r="N54" s="256"/>
      <c r="O54" s="394">
        <f t="shared" si="4"/>
        <v>4507441</v>
      </c>
      <c r="P54" s="417">
        <f t="shared" si="4"/>
        <v>6474428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109988384</v>
      </c>
      <c r="G55" s="262">
        <v>99645524</v>
      </c>
      <c r="H55" s="15"/>
      <c r="I55" s="263">
        <v>3249093</v>
      </c>
      <c r="J55" s="262">
        <v>1583508</v>
      </c>
      <c r="K55" s="256"/>
      <c r="L55" s="263"/>
      <c r="M55" s="262"/>
      <c r="N55" s="256"/>
      <c r="O55" s="394">
        <f t="shared" si="4"/>
        <v>113237477</v>
      </c>
      <c r="P55" s="417">
        <f t="shared" si="4"/>
        <v>101229032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22276685</v>
      </c>
      <c r="G56" s="262">
        <v>19553800</v>
      </c>
      <c r="H56" s="15"/>
      <c r="I56" s="263">
        <v>628916</v>
      </c>
      <c r="J56" s="262">
        <v>270523</v>
      </c>
      <c r="K56" s="256"/>
      <c r="L56" s="263"/>
      <c r="M56" s="262"/>
      <c r="N56" s="256"/>
      <c r="O56" s="394">
        <f t="shared" si="4"/>
        <v>22905601</v>
      </c>
      <c r="P56" s="417">
        <f t="shared" si="4"/>
        <v>19824323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203375234</v>
      </c>
      <c r="G57" s="290">
        <f>+ROUND(+SUM(G52:G56),0)</f>
        <v>193022569</v>
      </c>
      <c r="H57" s="15"/>
      <c r="I57" s="291">
        <f>+ROUND(+SUM(I52:I56),0)</f>
        <v>6713095</v>
      </c>
      <c r="J57" s="290">
        <f>+ROUND(+SUM(J52:J56),0)</f>
        <v>3075178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210088329</v>
      </c>
      <c r="P57" s="415">
        <f>+ROUND(+SUM(P52:P56),0)</f>
        <v>196097747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>
        <v>2170677</v>
      </c>
      <c r="G59" s="288">
        <v>239511</v>
      </c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2170677</v>
      </c>
      <c r="P59" s="392">
        <f t="shared" si="5"/>
        <v>239511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22180058</v>
      </c>
      <c r="G60" s="262">
        <v>34914147</v>
      </c>
      <c r="H60" s="15"/>
      <c r="I60" s="263">
        <v>432108</v>
      </c>
      <c r="J60" s="262">
        <v>1030266</v>
      </c>
      <c r="K60" s="256"/>
      <c r="L60" s="263"/>
      <c r="M60" s="262"/>
      <c r="N60" s="256"/>
      <c r="O60" s="394">
        <f t="shared" si="5"/>
        <v>22612166</v>
      </c>
      <c r="P60" s="417">
        <f t="shared" si="5"/>
        <v>35944413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387313</v>
      </c>
      <c r="G61" s="262">
        <v>768073</v>
      </c>
      <c r="H61" s="15"/>
      <c r="I61" s="263">
        <v>60139</v>
      </c>
      <c r="J61" s="262">
        <v>97978</v>
      </c>
      <c r="K61" s="256"/>
      <c r="L61" s="263"/>
      <c r="M61" s="262"/>
      <c r="N61" s="256"/>
      <c r="O61" s="394">
        <f t="shared" si="5"/>
        <v>447452</v>
      </c>
      <c r="P61" s="417">
        <f t="shared" si="5"/>
        <v>866051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24738048</v>
      </c>
      <c r="G64" s="290">
        <f>+ROUND(+SUM(G59:G62),0)</f>
        <v>35921731</v>
      </c>
      <c r="H64" s="15"/>
      <c r="I64" s="291">
        <f>+ROUND(+SUM(I59:I62),0)</f>
        <v>492247</v>
      </c>
      <c r="J64" s="290">
        <f>+ROUND(+SUM(J59:J62),0)</f>
        <v>1128244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25230295</v>
      </c>
      <c r="P64" s="415">
        <f>+ROUND(+SUM(P59:P62),0)</f>
        <v>37049975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922101</v>
      </c>
      <c r="G66" s="288">
        <v>997008</v>
      </c>
      <c r="H66" s="15"/>
      <c r="I66" s="289"/>
      <c r="J66" s="288"/>
      <c r="K66" s="256"/>
      <c r="L66" s="289"/>
      <c r="M66" s="288"/>
      <c r="N66" s="256"/>
      <c r="O66" s="399">
        <f>+ROUND(+F66+I66+L66,0)</f>
        <v>922101</v>
      </c>
      <c r="P66" s="392">
        <f>+ROUND(+G66+J66+M66,0)</f>
        <v>997008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>
        <v>47570</v>
      </c>
      <c r="G67" s="262">
        <v>50652</v>
      </c>
      <c r="H67" s="15"/>
      <c r="I67" s="263"/>
      <c r="J67" s="262"/>
      <c r="K67" s="256"/>
      <c r="L67" s="263"/>
      <c r="M67" s="262"/>
      <c r="N67" s="256"/>
      <c r="O67" s="394">
        <f>+ROUND(+F67+I67+L67,0)</f>
        <v>47570</v>
      </c>
      <c r="P67" s="417">
        <f>+ROUND(+G67+J67+M67,0)</f>
        <v>50652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969671</v>
      </c>
      <c r="G68" s="290">
        <f>+ROUND(+SUM(G66:G67),0)</f>
        <v>1047660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969671</v>
      </c>
      <c r="P68" s="415">
        <f>+ROUND(+SUM(P66:P67),0)</f>
        <v>1047660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4436650</v>
      </c>
      <c r="G70" s="288">
        <v>4561914</v>
      </c>
      <c r="H70" s="15"/>
      <c r="I70" s="289">
        <v>129264</v>
      </c>
      <c r="J70" s="288">
        <v>65803</v>
      </c>
      <c r="K70" s="256"/>
      <c r="L70" s="289"/>
      <c r="M70" s="288"/>
      <c r="N70" s="256"/>
      <c r="O70" s="399">
        <f>+ROUND(+F70+I70+L70,0)</f>
        <v>4565914</v>
      </c>
      <c r="P70" s="392">
        <f>+ROUND(+G70+J70+M70,0)</f>
        <v>4627717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4436650</v>
      </c>
      <c r="G72" s="290">
        <f>+ROUND(+SUM(G70:G71),0)</f>
        <v>4561914</v>
      </c>
      <c r="H72" s="15"/>
      <c r="I72" s="291">
        <f>+ROUND(+SUM(I70:I71),0)</f>
        <v>129264</v>
      </c>
      <c r="J72" s="290">
        <f>+ROUND(+SUM(J70:J71),0)</f>
        <v>65803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4565914</v>
      </c>
      <c r="P72" s="415">
        <f>+ROUND(+SUM(P70:P71),0)</f>
        <v>4627717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17405433</v>
      </c>
      <c r="G74" s="288">
        <v>10899218</v>
      </c>
      <c r="H74" s="15"/>
      <c r="I74" s="289"/>
      <c r="J74" s="288"/>
      <c r="K74" s="256"/>
      <c r="L74" s="289"/>
      <c r="M74" s="288"/>
      <c r="N74" s="256"/>
      <c r="O74" s="399">
        <f>+ROUND(+F74+I74+L74,0)</f>
        <v>17405433</v>
      </c>
      <c r="P74" s="392">
        <f>+ROUND(+G74+J74+M74,0)</f>
        <v>10899218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17405433</v>
      </c>
      <c r="G76" s="290">
        <f>+ROUND(+SUM(G74:G75),0)</f>
        <v>10899218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17405433</v>
      </c>
      <c r="P76" s="415">
        <f>+ROUND(+SUM(P74:P75),0)</f>
        <v>10899218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250925036</v>
      </c>
      <c r="G78" s="301">
        <f>+ROUND(G57+G64+G68+G72+G76,0)</f>
        <v>245453092</v>
      </c>
      <c r="H78" s="15"/>
      <c r="I78" s="298">
        <f>+ROUND(I57+I64+I68+I72+I76,0)</f>
        <v>7334606</v>
      </c>
      <c r="J78" s="301">
        <f>+ROUND(J57+J64+J68+J72+J76,0)</f>
        <v>4269225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258259642</v>
      </c>
      <c r="P78" s="425">
        <f>+ROUND(P57+P64+P68+P72+P76,0)</f>
        <v>249722317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141427189</v>
      </c>
      <c r="G80" s="258">
        <v>121204065</v>
      </c>
      <c r="H80" s="15"/>
      <c r="I80" s="259">
        <v>17123312</v>
      </c>
      <c r="J80" s="258">
        <v>7945300</v>
      </c>
      <c r="K80" s="256"/>
      <c r="L80" s="259"/>
      <c r="M80" s="258"/>
      <c r="N80" s="256"/>
      <c r="O80" s="398">
        <f>+ROUND(+F80+I80+L80,0)</f>
        <v>158550501</v>
      </c>
      <c r="P80" s="411">
        <f>+ROUND(+G80+J80+M80,0)</f>
        <v>129149365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>
        <v>-110265</v>
      </c>
      <c r="G81" s="262">
        <v>5978510</v>
      </c>
      <c r="H81" s="15"/>
      <c r="I81" s="263">
        <v>110265</v>
      </c>
      <c r="J81" s="262">
        <v>-3339155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2639355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141316924</v>
      </c>
      <c r="G82" s="299">
        <f>+ROUND(G80+G81,0)</f>
        <v>127182575</v>
      </c>
      <c r="H82" s="15"/>
      <c r="I82" s="300">
        <f>+ROUND(I80+I81,0)</f>
        <v>17233577</v>
      </c>
      <c r="J82" s="299">
        <f>+ROUND(J80+J81,0)</f>
        <v>4606145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158550501</v>
      </c>
      <c r="P82" s="420">
        <f>+ROUND(P80+P81,0)</f>
        <v>131788720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14456245</v>
      </c>
      <c r="G84" s="320">
        <f>+ROUND(G49,0)-ROUND(G78,0)+ROUND(G82,0)</f>
        <v>10221550</v>
      </c>
      <c r="H84" s="15"/>
      <c r="I84" s="321">
        <f>+ROUND(I49,0)-ROUND(I78,0)+ROUND(I82,0)</f>
        <v>9931406</v>
      </c>
      <c r="J84" s="320">
        <f>+ROUND(J49,0)-ROUND(J78,0)+ROUND(J82,0)</f>
        <v>372226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24387651</v>
      </c>
      <c r="P84" s="422">
        <f>+ROUND(P49,0)-ROUND(P78,0)+ROUND(P82,0)</f>
        <v>10593776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-14456245</v>
      </c>
      <c r="G85" s="322">
        <f>+ROUND(G102,0)+ROUND(G121,0)+ROUND(G127,0)-ROUND(G132,0)</f>
        <v>-10221550</v>
      </c>
      <c r="H85" s="15"/>
      <c r="I85" s="323">
        <f>+ROUND(I102,0)+ROUND(I121,0)+ROUND(I127,0)-ROUND(I132,0)</f>
        <v>-9931406</v>
      </c>
      <c r="J85" s="322">
        <f>+ROUND(J102,0)+ROUND(J121,0)+ROUND(J127,0)-ROUND(J132,0)</f>
        <v>-372226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-24387651</v>
      </c>
      <c r="P85" s="424">
        <f>+ROUND(P102,0)+ROUND(P121,0)+ROUND(P127,0)-ROUND(P132,0)</f>
        <v>-10593776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>
        <v>-150000</v>
      </c>
      <c r="G88" s="260">
        <v>-1000000</v>
      </c>
      <c r="H88" s="15"/>
      <c r="I88" s="261"/>
      <c r="J88" s="260"/>
      <c r="K88" s="256"/>
      <c r="L88" s="261"/>
      <c r="M88" s="260"/>
      <c r="N88" s="256"/>
      <c r="O88" s="393">
        <f>+ROUND(+F88+I88+L88,0)</f>
        <v>-150000</v>
      </c>
      <c r="P88" s="446">
        <f>+ROUND(+G88+J88+M88,0)</f>
        <v>-1000000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-150000</v>
      </c>
      <c r="G90" s="264">
        <f>+ROUND(+SUM(G88:G89),0)</f>
        <v>-1000000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-150000</v>
      </c>
      <c r="P90" s="396">
        <f>+ROUND(+SUM(P88:P89),0)</f>
        <v>-1000000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>
        <v>-726000</v>
      </c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-726000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v>350000</v>
      </c>
      <c r="G93" s="262">
        <v>358334</v>
      </c>
      <c r="H93" s="15"/>
      <c r="I93" s="263"/>
      <c r="J93" s="262"/>
      <c r="K93" s="256"/>
      <c r="L93" s="263"/>
      <c r="M93" s="262"/>
      <c r="N93" s="256"/>
      <c r="O93" s="394">
        <f t="shared" si="6"/>
        <v>350000</v>
      </c>
      <c r="P93" s="417">
        <f t="shared" si="6"/>
        <v>358334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350000</v>
      </c>
      <c r="G96" s="264">
        <f>+ROUND(+SUM(G92:G95),0)</f>
        <v>-367666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350000</v>
      </c>
      <c r="P96" s="396">
        <f>+ROUND(+SUM(P92:P95),0)</f>
        <v>-367666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-4210497</v>
      </c>
      <c r="G99" s="262">
        <v>-3793284</v>
      </c>
      <c r="H99" s="15"/>
      <c r="I99" s="263"/>
      <c r="J99" s="262"/>
      <c r="K99" s="256"/>
      <c r="L99" s="263"/>
      <c r="M99" s="262"/>
      <c r="N99" s="256"/>
      <c r="O99" s="394">
        <f>+ROUND(+F99+I99+L99,0)</f>
        <v>-4210497</v>
      </c>
      <c r="P99" s="417">
        <f>+ROUND(+G99+J99+M99,0)</f>
        <v>-3793284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-4210497</v>
      </c>
      <c r="G100" s="264">
        <f>+ROUND(+SUM(G98:G99),0)</f>
        <v>-3793284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-4210497</v>
      </c>
      <c r="P100" s="396">
        <f>+ROUND(+SUM(P98:P99),0)</f>
        <v>-3793284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-4010497</v>
      </c>
      <c r="G102" s="286">
        <f>+ROUND(G90+G96+G100,0)</f>
        <v>-5160950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-4010497</v>
      </c>
      <c r="P102" s="413">
        <f>+ROUND(P90+P96+P100,0)</f>
        <v>-5160950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>
        <v>-4545455</v>
      </c>
      <c r="G106" s="262">
        <v>-4545455</v>
      </c>
      <c r="H106" s="15"/>
      <c r="I106" s="263"/>
      <c r="J106" s="262">
        <v>-37800</v>
      </c>
      <c r="K106" s="256"/>
      <c r="L106" s="263"/>
      <c r="M106" s="262"/>
      <c r="N106" s="256"/>
      <c r="O106" s="394">
        <f>+ROUND(+F106+I106+L106,0)</f>
        <v>-4545455</v>
      </c>
      <c r="P106" s="417">
        <f>+ROUND(+G106+J106+M106,0)</f>
        <v>-4583255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-4545455</v>
      </c>
      <c r="G107" s="290">
        <f>+ROUND(+SUM(G105:G106),0)</f>
        <v>-4545455</v>
      </c>
      <c r="H107" s="15"/>
      <c r="I107" s="291">
        <f>+ROUND(+SUM(I105:I106),0)</f>
        <v>0</v>
      </c>
      <c r="J107" s="290">
        <f>+ROUND(+SUM(J105:J106),0)</f>
        <v>-37800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-4545455</v>
      </c>
      <c r="P107" s="415">
        <f>+ROUND(+SUM(P105:P106),0)</f>
        <v>-4583255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>
        <v>6474372</v>
      </c>
      <c r="G109" s="258">
        <v>3562743</v>
      </c>
      <c r="H109" s="15"/>
      <c r="I109" s="259"/>
      <c r="J109" s="258"/>
      <c r="K109" s="256"/>
      <c r="L109" s="259"/>
      <c r="M109" s="258"/>
      <c r="N109" s="256"/>
      <c r="O109" s="398">
        <f>+ROUND(+F109+I109+L109,0)</f>
        <v>6474372</v>
      </c>
      <c r="P109" s="411">
        <f>+ROUND(+G109+J109+M109,0)</f>
        <v>3562743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-1718216</v>
      </c>
      <c r="G110" s="262">
        <v>-2446935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-1718216</v>
      </c>
      <c r="P110" s="417">
        <f>+ROUND(+G110+J110+M110,0)</f>
        <v>-2446935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4756156</v>
      </c>
      <c r="G111" s="290">
        <f>+ROUND(+SUM(G109:G110),0)</f>
        <v>1115808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4756156</v>
      </c>
      <c r="P111" s="415">
        <f>+ROUND(+SUM(P109:P110),0)</f>
        <v>1115808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>
        <v>767915</v>
      </c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767915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>
        <v>-685299</v>
      </c>
      <c r="G114" s="262">
        <v>-498773</v>
      </c>
      <c r="H114" s="15"/>
      <c r="I114" s="263"/>
      <c r="J114" s="262"/>
      <c r="K114" s="256"/>
      <c r="L114" s="263"/>
      <c r="M114" s="262"/>
      <c r="N114" s="256"/>
      <c r="O114" s="394">
        <f>+ROUND(+F114+I114+L114,0)</f>
        <v>-685299</v>
      </c>
      <c r="P114" s="417">
        <f>+ROUND(+G114+J114+M114,0)</f>
        <v>-498773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82616</v>
      </c>
      <c r="G115" s="290">
        <f>+ROUND(+SUM(G113:G114),0)</f>
        <v>-498773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82616</v>
      </c>
      <c r="P115" s="415">
        <f>+ROUND(+SUM(P113:P114),0)</f>
        <v>-498773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12545</v>
      </c>
      <c r="G117" s="288">
        <v>12889</v>
      </c>
      <c r="H117" s="15"/>
      <c r="I117" s="289"/>
      <c r="J117" s="288"/>
      <c r="K117" s="256"/>
      <c r="L117" s="289">
        <v>460801</v>
      </c>
      <c r="M117" s="288">
        <v>193732</v>
      </c>
      <c r="N117" s="256"/>
      <c r="O117" s="399">
        <f>+ROUND(+F117+I117+L117,0)</f>
        <v>473346</v>
      </c>
      <c r="P117" s="392">
        <f>+ROUND(+G117+J117+M117,0)</f>
        <v>206621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0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12545</v>
      </c>
      <c r="G119" s="290">
        <f>+ROUND(+SUM(G117:G118),0)</f>
        <v>12889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460801</v>
      </c>
      <c r="M119" s="290">
        <f>+ROUND(+SUM(M117:M118),0)</f>
        <v>193732</v>
      </c>
      <c r="N119" s="256"/>
      <c r="O119" s="414">
        <f>+ROUND(+SUM(O117:O118),0)</f>
        <v>473346</v>
      </c>
      <c r="P119" s="415">
        <f>+ROUND(+SUM(P117:P118),0)</f>
        <v>206621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305862</v>
      </c>
      <c r="G121" s="301">
        <f>+ROUND(G107+G111+G115+G119,0)</f>
        <v>-3915531</v>
      </c>
      <c r="H121" s="15"/>
      <c r="I121" s="298">
        <f>+ROUND(I107+I111+I115+I119,0)</f>
        <v>0</v>
      </c>
      <c r="J121" s="301">
        <f>+ROUND(J107+J111+J115+J119,0)</f>
        <v>-37800</v>
      </c>
      <c r="K121" s="256"/>
      <c r="L121" s="298">
        <f>+ROUND(L107+L111+L115+L119,0)</f>
        <v>460801</v>
      </c>
      <c r="M121" s="301">
        <f>+ROUND(M107+M111+M115+M119,0)</f>
        <v>193732</v>
      </c>
      <c r="N121" s="256"/>
      <c r="O121" s="418">
        <f>+ROUND(O107+O111+O115+O119,0)</f>
        <v>766663</v>
      </c>
      <c r="P121" s="425">
        <f>+ROUND(P107+P111+P115+P119,0)</f>
        <v>-3759599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138250</v>
      </c>
      <c r="G124" s="262">
        <v>37800</v>
      </c>
      <c r="H124" s="15"/>
      <c r="I124" s="263">
        <v>-138250</v>
      </c>
      <c r="J124" s="262"/>
      <c r="K124" s="256"/>
      <c r="L124" s="263"/>
      <c r="M124" s="262"/>
      <c r="N124" s="256"/>
      <c r="O124" s="394">
        <f t="shared" si="7"/>
        <v>0</v>
      </c>
      <c r="P124" s="417">
        <f t="shared" si="7"/>
        <v>37800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138250</v>
      </c>
      <c r="G127" s="299">
        <f>+ROUND(+SUM(G123:G126),0)</f>
        <v>37800</v>
      </c>
      <c r="H127" s="15"/>
      <c r="I127" s="300">
        <f>+ROUND(+SUM(I123:I126),0)</f>
        <v>-138250</v>
      </c>
      <c r="J127" s="299">
        <f>+ROUND(+SUM(J123:J126),0)</f>
        <v>0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37800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32693035</v>
      </c>
      <c r="G129" s="258">
        <v>31509339</v>
      </c>
      <c r="H129" s="15"/>
      <c r="I129" s="259">
        <v>561095</v>
      </c>
      <c r="J129" s="258">
        <v>226669</v>
      </c>
      <c r="K129" s="256"/>
      <c r="L129" s="259">
        <v>5313289</v>
      </c>
      <c r="M129" s="258">
        <v>5119557</v>
      </c>
      <c r="N129" s="256"/>
      <c r="O129" s="398">
        <f aca="true" t="shared" si="8" ref="O129:P131">+ROUND(+F129+I129+L129,0)</f>
        <v>38567419</v>
      </c>
      <c r="P129" s="411">
        <f t="shared" si="8"/>
        <v>36855565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-2776</v>
      </c>
      <c r="G130" s="262">
        <v>827</v>
      </c>
      <c r="H130" s="15"/>
      <c r="I130" s="263"/>
      <c r="J130" s="262"/>
      <c r="K130" s="256"/>
      <c r="L130" s="263"/>
      <c r="M130" s="262"/>
      <c r="N130" s="256"/>
      <c r="O130" s="394">
        <f t="shared" si="8"/>
        <v>-2776</v>
      </c>
      <c r="P130" s="417">
        <f t="shared" si="8"/>
        <v>827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43580119</v>
      </c>
      <c r="G131" s="262">
        <v>32693035</v>
      </c>
      <c r="H131" s="15"/>
      <c r="I131" s="263">
        <v>10354251</v>
      </c>
      <c r="J131" s="262">
        <v>561095</v>
      </c>
      <c r="K131" s="256"/>
      <c r="L131" s="263">
        <v>5774090</v>
      </c>
      <c r="M131" s="262">
        <v>5313289</v>
      </c>
      <c r="N131" s="256"/>
      <c r="O131" s="394">
        <f t="shared" si="8"/>
        <v>59708460</v>
      </c>
      <c r="P131" s="417">
        <f t="shared" si="8"/>
        <v>38567419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10889860</v>
      </c>
      <c r="G132" s="304">
        <f>+ROUND(+G131-G129-G130,0)</f>
        <v>1182869</v>
      </c>
      <c r="H132" s="15"/>
      <c r="I132" s="305">
        <f>+ROUND(+I131-I129-I130,0)</f>
        <v>9793156</v>
      </c>
      <c r="J132" s="304">
        <f>+ROUND(+J131-J129-J130,0)</f>
        <v>334426</v>
      </c>
      <c r="K132" s="256"/>
      <c r="L132" s="305">
        <f>+ROUND(+L131-L129-L130,0)</f>
        <v>460801</v>
      </c>
      <c r="M132" s="304">
        <f>+ROUND(+M131-M129-M130,0)</f>
        <v>193732</v>
      </c>
      <c r="N132" s="256"/>
      <c r="O132" s="428">
        <f>+ROUND(+O131-O129-O130,0)</f>
        <v>21143817</v>
      </c>
      <c r="P132" s="429">
        <f>+ROUND(+P131-P129-P130,0)</f>
        <v>1711027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16022018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 t="s">
        <v>350</v>
      </c>
      <c r="G141" s="645"/>
      <c r="H141" s="645"/>
      <c r="I141" s="646"/>
      <c r="J141" s="378"/>
      <c r="K141" s="16"/>
      <c r="L141" s="378" t="s">
        <v>250</v>
      </c>
      <c r="M141" s="644" t="s">
        <v>351</v>
      </c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4.2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5.7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3.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3.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3.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3.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3.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3.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3.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3.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3.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3.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3.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3.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3.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3.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3.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3.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3.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3.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3.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3.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3.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3.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3.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3.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3.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3.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3.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3.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3.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3.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3.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3.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3.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3.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3.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3.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3.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3.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3.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3.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3.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3.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3.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3.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3.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3.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3.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3.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3.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3.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3.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3.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3.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3.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3.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3.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3.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3.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3.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3.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3.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3.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3.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3.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3.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3.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3.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3.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" right="0" top="0" bottom="0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1" sqref="F14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>
        <f>+'Cash-Flow-2017-Leva'!B1:F1</f>
        <v>0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471504</v>
      </c>
      <c r="J1" s="668"/>
      <c r="K1" s="473"/>
      <c r="L1" s="474" t="s">
        <v>275</v>
      </c>
      <c r="M1" s="475">
        <f>+'Cash-Flow-2017-Leva'!M1</f>
        <v>6609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>
        <f>+B1</f>
        <v>0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31.12.2017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31.12.2017 г.</v>
      </c>
      <c r="G11" s="430">
        <f>+'Cash-Flow-2017-Leva'!G11</f>
        <v>2016</v>
      </c>
      <c r="H11" s="5"/>
      <c r="I11" s="130" t="str">
        <f>+O8</f>
        <v>31.12.2017 г.</v>
      </c>
      <c r="J11" s="431">
        <f>+'Cash-Flow-2017-Leva'!J11</f>
        <v>2016</v>
      </c>
      <c r="K11" s="5"/>
      <c r="L11" s="128" t="str">
        <f>+O8</f>
        <v>31.12.2017 г.</v>
      </c>
      <c r="M11" s="432">
        <f>+'Cash-Flow-2017-Leva'!M11</f>
        <v>2016</v>
      </c>
      <c r="N11" s="511"/>
      <c r="O11" s="386" t="str">
        <f>+O8</f>
        <v>31.12.2017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57083.196</v>
      </c>
      <c r="G15" s="284">
        <f>+'Cash-Flow-2017-Leva'!G15/1000</f>
        <v>53944.08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57083.196</v>
      </c>
      <c r="P15" s="411">
        <f aca="true" t="shared" si="1" ref="P15:P23">+G15+J15+M15</f>
        <v>53944.08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48350.398</v>
      </c>
      <c r="G16" s="307">
        <f>+'Cash-Flow-2017-Leva'!G16/1000</f>
        <v>47813.259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48350.398</v>
      </c>
      <c r="P16" s="446">
        <f t="shared" si="1"/>
        <v>47813.259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4933.004</v>
      </c>
      <c r="G17" s="307">
        <f>+'Cash-Flow-2017-Leva'!G17/1000</f>
        <v>5944.113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4933.004</v>
      </c>
      <c r="P17" s="446">
        <f t="shared" si="1"/>
        <v>5944.113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8112.715</v>
      </c>
      <c r="G18" s="307">
        <f>+'Cash-Flow-2017-Leva'!G18/1000</f>
        <v>7996.264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8112.715</v>
      </c>
      <c r="P18" s="446">
        <f t="shared" si="1"/>
        <v>7996.264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4139.041</v>
      </c>
      <c r="G19" s="307">
        <f>+'Cash-Flow-2017-Leva'!G19/1000</f>
        <v>4061.296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4139.041</v>
      </c>
      <c r="P19" s="446">
        <f t="shared" si="1"/>
        <v>4061.296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801.826</v>
      </c>
      <c r="G20" s="307">
        <f>+'Cash-Flow-2017-Leva'!G20/1000</f>
        <v>812.156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801.826</v>
      </c>
      <c r="P20" s="446">
        <f t="shared" si="1"/>
        <v>812.156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127.523</v>
      </c>
      <c r="G21" s="307">
        <f>+'Cash-Flow-2017-Leva'!G21/1000</f>
        <v>187.331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127.523</v>
      </c>
      <c r="P21" s="446">
        <f t="shared" si="1"/>
        <v>187.331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9.888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9.888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484.417</v>
      </c>
      <c r="G23" s="296">
        <f>+'Cash-Flow-2017-Leva'!G23/1000</f>
        <v>572.284</v>
      </c>
      <c r="H23" s="306"/>
      <c r="I23" s="297">
        <f>+'Cash-Flow-2017-Leva'!I23/1000</f>
        <v>-0.252</v>
      </c>
      <c r="J23" s="296">
        <f>+'Cash-Flow-2017-Leva'!J23/1000</f>
        <v>-0.436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484.16499999999996</v>
      </c>
      <c r="P23" s="417">
        <f t="shared" si="1"/>
        <v>571.848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124042.00800000002</v>
      </c>
      <c r="G24" s="264">
        <f>+SUM(G15:G23)</f>
        <v>121330.78300000001</v>
      </c>
      <c r="H24" s="306"/>
      <c r="I24" s="265">
        <f>+SUM(I15:I23)</f>
        <v>-0.252</v>
      </c>
      <c r="J24" s="264">
        <f>+SUM(J15:J23)</f>
        <v>-0.436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124041.75600000001</v>
      </c>
      <c r="P24" s="396">
        <f>+SUM(P15:P23)</f>
        <v>121330.34700000001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2839.287</v>
      </c>
      <c r="G26" s="284">
        <f>+'Cash-Flow-2017-Leva'!G26/1000</f>
        <v>7878.666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2839.287</v>
      </c>
      <c r="P26" s="411">
        <f t="shared" si="2"/>
        <v>7878.666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1730.827</v>
      </c>
      <c r="G27" s="307">
        <f>+'Cash-Flow-2017-Leva'!G27/1000</f>
        <v>1713.889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1730.827</v>
      </c>
      <c r="P27" s="446">
        <f t="shared" si="2"/>
        <v>1713.889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4570.114</v>
      </c>
      <c r="G29" s="264">
        <f>+SUM(G26:G28)</f>
        <v>9592.555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4570.114</v>
      </c>
      <c r="P29" s="396">
        <f>+SUM(P26:P28)</f>
        <v>9592.555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-5131.019</v>
      </c>
      <c r="G36" s="264">
        <f>+'Cash-Flow-2017-Leva'!G36/1000</f>
        <v>-2988.315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-5131.019</v>
      </c>
      <c r="P36" s="396">
        <f t="shared" si="3"/>
        <v>-2988.315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-4648.44</v>
      </c>
      <c r="G37" s="309">
        <f>+'Cash-Flow-2017-Leva'!G37/1000</f>
        <v>-2602.392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-4648.44</v>
      </c>
      <c r="P37" s="447">
        <f t="shared" si="3"/>
        <v>-2602.392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-482.579</v>
      </c>
      <c r="G38" s="311">
        <f>+'Cash-Flow-2017-Leva'!G38/1000</f>
        <v>-385.923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-482.579</v>
      </c>
      <c r="P38" s="448">
        <f t="shared" si="3"/>
        <v>-385.923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12.411</v>
      </c>
      <c r="G41" s="264">
        <f>+'Cash-Flow-2017-Leva'!G41/1000</f>
        <v>17.614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12.411</v>
      </c>
      <c r="P41" s="396">
        <f>+G41+J41+M41</f>
        <v>17.614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2.738</v>
      </c>
      <c r="G43" s="284">
        <f>+'Cash-Flow-2017-Leva'!G43/1000</f>
        <v>3.9</v>
      </c>
      <c r="H43" s="306"/>
      <c r="I43" s="285">
        <f>+'Cash-Flow-2017-Leva'!I43/1000</f>
        <v>30.731</v>
      </c>
      <c r="J43" s="284">
        <f>+'Cash-Flow-2017-Leva'!J43/1000</f>
        <v>35.742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33.469</v>
      </c>
      <c r="P43" s="411">
        <f t="shared" si="4"/>
        <v>39.641999999999996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114.634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114.634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453.471</v>
      </c>
      <c r="G46" s="296">
        <f>+'Cash-Flow-2017-Leva'!G46/1000</f>
        <v>535.53</v>
      </c>
      <c r="H46" s="306"/>
      <c r="I46" s="297">
        <f>+'Cash-Flow-2017-Leva'!I46/1000</f>
        <v>1.956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455.427</v>
      </c>
      <c r="P46" s="417">
        <f t="shared" si="4"/>
        <v>535.53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570.843</v>
      </c>
      <c r="G47" s="264">
        <f>+SUM(G43:G46)</f>
        <v>539.43</v>
      </c>
      <c r="H47" s="306"/>
      <c r="I47" s="265">
        <f>+SUM(I43:I46)</f>
        <v>32.687000000000005</v>
      </c>
      <c r="J47" s="264">
        <f>+SUM(J43:J46)</f>
        <v>35.742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603.53</v>
      </c>
      <c r="P47" s="396">
        <f>+SUM(P43:P46)</f>
        <v>575.172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124064.357</v>
      </c>
      <c r="G49" s="286">
        <f>+G24+G29+G36+G41+G47</f>
        <v>128492.06700000001</v>
      </c>
      <c r="H49" s="306"/>
      <c r="I49" s="287">
        <f>+I24+I29+I36+I41+I47</f>
        <v>32.435</v>
      </c>
      <c r="J49" s="286">
        <f>+J24+J29+J36+J41+J47</f>
        <v>35.306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124096.792</v>
      </c>
      <c r="P49" s="413">
        <f>+P24+P29+P36+P41+P47</f>
        <v>128527.373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66229.547</v>
      </c>
      <c r="G52" s="257">
        <f>+'Cash-Flow-2017-Leva'!G52/1000</f>
        <v>67008.37</v>
      </c>
      <c r="H52" s="306"/>
      <c r="I52" s="267">
        <f>+'Cash-Flow-2017-Leva'!I52/1000</f>
        <v>2830.826</v>
      </c>
      <c r="J52" s="257">
        <f>+'Cash-Flow-2017-Leva'!J52/1000</f>
        <v>1212.474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69060.373</v>
      </c>
      <c r="P52" s="392">
        <f t="shared" si="5"/>
        <v>68220.844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373.274</v>
      </c>
      <c r="G53" s="296">
        <f>+'Cash-Flow-2017-Leva'!G53/1000</f>
        <v>340.447</v>
      </c>
      <c r="H53" s="306"/>
      <c r="I53" s="297">
        <f>+'Cash-Flow-2017-Leva'!I53/1000</f>
        <v>4.163</v>
      </c>
      <c r="J53" s="296">
        <f>+'Cash-Flow-2017-Leva'!J53/1000</f>
        <v>8.673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377.437</v>
      </c>
      <c r="P53" s="417">
        <f t="shared" si="5"/>
        <v>349.12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4507.344</v>
      </c>
      <c r="G54" s="296">
        <f>+'Cash-Flow-2017-Leva'!G54/1000</f>
        <v>6474.428</v>
      </c>
      <c r="H54" s="306"/>
      <c r="I54" s="297">
        <f>+'Cash-Flow-2017-Leva'!I54/1000</f>
        <v>0.097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4507.441</v>
      </c>
      <c r="P54" s="417">
        <f t="shared" si="5"/>
        <v>6474.428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109988.384</v>
      </c>
      <c r="G55" s="296">
        <f>+'Cash-Flow-2017-Leva'!G55/1000</f>
        <v>99645.524</v>
      </c>
      <c r="H55" s="306"/>
      <c r="I55" s="297">
        <f>+'Cash-Flow-2017-Leva'!I55/1000</f>
        <v>3249.093</v>
      </c>
      <c r="J55" s="296">
        <f>+'Cash-Flow-2017-Leva'!J55/1000</f>
        <v>1583.508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113237.477</v>
      </c>
      <c r="P55" s="417">
        <f t="shared" si="5"/>
        <v>101229.032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22276.685</v>
      </c>
      <c r="G56" s="296">
        <f>+'Cash-Flow-2017-Leva'!G56/1000</f>
        <v>19553.8</v>
      </c>
      <c r="H56" s="306"/>
      <c r="I56" s="297">
        <f>+'Cash-Flow-2017-Leva'!I56/1000</f>
        <v>628.916</v>
      </c>
      <c r="J56" s="296">
        <f>+'Cash-Flow-2017-Leva'!J56/1000</f>
        <v>270.523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22905.601000000002</v>
      </c>
      <c r="P56" s="417">
        <f t="shared" si="5"/>
        <v>19824.323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203375.234</v>
      </c>
      <c r="G57" s="290">
        <f>+SUM(G52:G56)</f>
        <v>193022.569</v>
      </c>
      <c r="H57" s="306"/>
      <c r="I57" s="291">
        <f>+SUM(I52:I56)</f>
        <v>6713.095</v>
      </c>
      <c r="J57" s="290">
        <f>+SUM(J52:J56)</f>
        <v>3075.178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210088.329</v>
      </c>
      <c r="P57" s="415">
        <f>+SUM(P52:P56)</f>
        <v>196097.747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2170.677</v>
      </c>
      <c r="G59" s="257">
        <f>+'Cash-Flow-2017-Leva'!G59/1000</f>
        <v>239.511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2170.677</v>
      </c>
      <c r="P59" s="392">
        <f t="shared" si="6"/>
        <v>239.511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22180.058</v>
      </c>
      <c r="G60" s="296">
        <f>+'Cash-Flow-2017-Leva'!G60/1000</f>
        <v>34914.147</v>
      </c>
      <c r="H60" s="306"/>
      <c r="I60" s="297">
        <f>+'Cash-Flow-2017-Leva'!I60/1000</f>
        <v>432.108</v>
      </c>
      <c r="J60" s="296">
        <f>+'Cash-Flow-2017-Leva'!J60/1000</f>
        <v>1030.266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22612.166</v>
      </c>
      <c r="P60" s="417">
        <f t="shared" si="6"/>
        <v>35944.413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387.313</v>
      </c>
      <c r="G61" s="296">
        <f>+'Cash-Flow-2017-Leva'!G61/1000</f>
        <v>768.073</v>
      </c>
      <c r="H61" s="306"/>
      <c r="I61" s="297">
        <f>+'Cash-Flow-2017-Leva'!I61/1000</f>
        <v>60.139</v>
      </c>
      <c r="J61" s="296">
        <f>+'Cash-Flow-2017-Leva'!J61/1000</f>
        <v>97.978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447.452</v>
      </c>
      <c r="P61" s="417">
        <f t="shared" si="6"/>
        <v>866.0509999999999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24738.048</v>
      </c>
      <c r="G64" s="290">
        <f>+SUM(G59:G62)</f>
        <v>35921.73099999999</v>
      </c>
      <c r="H64" s="306"/>
      <c r="I64" s="291">
        <f>+SUM(I59:I62)</f>
        <v>492.247</v>
      </c>
      <c r="J64" s="290">
        <f>+SUM(J59:J62)</f>
        <v>1128.2440000000001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25230.295000000002</v>
      </c>
      <c r="P64" s="415">
        <f>+SUM(P59:P62)</f>
        <v>37049.975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922.101</v>
      </c>
      <c r="G66" s="257">
        <f>+'Cash-Flow-2017-Leva'!G66/1000</f>
        <v>997.008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922.101</v>
      </c>
      <c r="P66" s="392">
        <f>+G66+J66+M66</f>
        <v>997.008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47.57</v>
      </c>
      <c r="G67" s="296">
        <f>+'Cash-Flow-2017-Leva'!G67/1000</f>
        <v>50.652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47.57</v>
      </c>
      <c r="P67" s="417">
        <f>+G67+J67+M67</f>
        <v>50.652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969.671</v>
      </c>
      <c r="G68" s="290">
        <f>+SUM(G66:G67)</f>
        <v>1047.66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969.671</v>
      </c>
      <c r="P68" s="415">
        <f>+SUM(P66:P67)</f>
        <v>1047.66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4436.65</v>
      </c>
      <c r="G70" s="257">
        <f>+'Cash-Flow-2017-Leva'!G70/1000</f>
        <v>4561.914</v>
      </c>
      <c r="H70" s="306"/>
      <c r="I70" s="267">
        <f>+'Cash-Flow-2017-Leva'!I70/1000</f>
        <v>129.264</v>
      </c>
      <c r="J70" s="257">
        <f>+'Cash-Flow-2017-Leva'!J70/1000</f>
        <v>65.803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4565.914</v>
      </c>
      <c r="P70" s="392">
        <f>+G70+J70+M70</f>
        <v>4627.717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4436.65</v>
      </c>
      <c r="G72" s="290">
        <f>+SUM(G70:G71)</f>
        <v>4561.914</v>
      </c>
      <c r="H72" s="306"/>
      <c r="I72" s="291">
        <f>+SUM(I70:I71)</f>
        <v>129.264</v>
      </c>
      <c r="J72" s="290">
        <f>+SUM(J70:J71)</f>
        <v>65.803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4565.914</v>
      </c>
      <c r="P72" s="415">
        <f>+SUM(P70:P71)</f>
        <v>4627.717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17405.433</v>
      </c>
      <c r="G74" s="257">
        <f>+'Cash-Flow-2017-Leva'!G74/1000</f>
        <v>10899.218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17405.433</v>
      </c>
      <c r="P74" s="392">
        <f>+G74+J74+M74</f>
        <v>10899.218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17405.433</v>
      </c>
      <c r="G76" s="290">
        <f>+SUM(G74:G75)</f>
        <v>10899.218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17405.433</v>
      </c>
      <c r="P76" s="415">
        <f>+SUM(P74:P75)</f>
        <v>10899.218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250925.036</v>
      </c>
      <c r="G78" s="301">
        <f>+G57+G64+G68+G72+G76</f>
        <v>245453.09199999998</v>
      </c>
      <c r="H78" s="306"/>
      <c r="I78" s="298">
        <f>+I57+I64+I68+I72+I76</f>
        <v>7334.606000000001</v>
      </c>
      <c r="J78" s="301">
        <f>+J57+J64+J68+J72+J76</f>
        <v>4269.225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258259.642</v>
      </c>
      <c r="P78" s="425">
        <f>+P57+P64+P68+P72+P76</f>
        <v>249722.317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141427.189</v>
      </c>
      <c r="G80" s="284">
        <f>+'Cash-Flow-2017-Leva'!G80/1000</f>
        <v>121204.065</v>
      </c>
      <c r="H80" s="306"/>
      <c r="I80" s="285">
        <f>+'Cash-Flow-2017-Leva'!I80/1000</f>
        <v>17123.312</v>
      </c>
      <c r="J80" s="284">
        <f>+'Cash-Flow-2017-Leva'!J80/1000</f>
        <v>7945.3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158550.50100000002</v>
      </c>
      <c r="P80" s="411">
        <f>+G80+J80+M80</f>
        <v>129149.365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-110.265</v>
      </c>
      <c r="G81" s="296">
        <f>+'Cash-Flow-2017-Leva'!G81/1000</f>
        <v>5978.51</v>
      </c>
      <c r="H81" s="306"/>
      <c r="I81" s="297">
        <f>+'Cash-Flow-2017-Leva'!I81/1000</f>
        <v>110.265</v>
      </c>
      <c r="J81" s="296">
        <f>+'Cash-Flow-2017-Leva'!J81/1000</f>
        <v>-3339.155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2639.355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141316.924</v>
      </c>
      <c r="G82" s="299">
        <f>+G80+G81</f>
        <v>127182.575</v>
      </c>
      <c r="H82" s="306"/>
      <c r="I82" s="300">
        <f>+I80+I81</f>
        <v>17233.577</v>
      </c>
      <c r="J82" s="299">
        <f>+J80+J81</f>
        <v>4606.145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158550.50100000002</v>
      </c>
      <c r="P82" s="420">
        <f>+P80+P81</f>
        <v>131788.72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14456.24500000001</v>
      </c>
      <c r="G84" s="320">
        <f>+G49-G78+G82</f>
        <v>10221.550000000032</v>
      </c>
      <c r="H84" s="306"/>
      <c r="I84" s="321">
        <f>+I49-I78+I82</f>
        <v>9931.406</v>
      </c>
      <c r="J84" s="320">
        <f>+J49-J78+J82</f>
        <v>372.22599999999966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24387.65100000004</v>
      </c>
      <c r="P84" s="422">
        <f>+P49-P78+P82</f>
        <v>10593.775999999998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-14456.244999999999</v>
      </c>
      <c r="G85" s="322">
        <f>+G102+G121+G127-G132</f>
        <v>-10221.550000000001</v>
      </c>
      <c r="H85" s="306"/>
      <c r="I85" s="323">
        <f>+I102+I121+I127-I132</f>
        <v>-9931.406</v>
      </c>
      <c r="J85" s="322">
        <f>+J102+J121+J127-J132</f>
        <v>-372.22600000000006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-24387.650999999998</v>
      </c>
      <c r="P85" s="424">
        <f>+P102+P121+P127-P132</f>
        <v>-10593.775999999993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-150</v>
      </c>
      <c r="G88" s="307">
        <f>+'Cash-Flow-2017-Leva'!G88/1000</f>
        <v>-1000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-150</v>
      </c>
      <c r="P88" s="446">
        <f>+G88+J88+M88</f>
        <v>-1000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-150</v>
      </c>
      <c r="G90" s="264">
        <f>+SUM(G88:G89)</f>
        <v>-1000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-150</v>
      </c>
      <c r="P90" s="396">
        <f>+SUM(P88:P89)</f>
        <v>-1000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-726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-726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350</v>
      </c>
      <c r="G93" s="296">
        <f>+'Cash-Flow-2017-Leva'!G93/1000</f>
        <v>358.334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350</v>
      </c>
      <c r="P93" s="417">
        <f t="shared" si="7"/>
        <v>358.334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350</v>
      </c>
      <c r="G96" s="264">
        <f>+SUM(G92:G95)</f>
        <v>-367.666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350</v>
      </c>
      <c r="P96" s="396">
        <f>+SUM(P92:P95)</f>
        <v>-367.666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-4210.497</v>
      </c>
      <c r="G99" s="296">
        <f>+'Cash-Flow-2017-Leva'!G99/1000</f>
        <v>-3793.284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-4210.497</v>
      </c>
      <c r="P99" s="417">
        <f>+G99+J99+M99</f>
        <v>-3793.284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-4210.497</v>
      </c>
      <c r="G100" s="264">
        <f>+SUM(G98:G99)</f>
        <v>-3793.284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-4210.497</v>
      </c>
      <c r="P100" s="396">
        <f>+SUM(P98:P99)</f>
        <v>-3793.284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-4010.4970000000003</v>
      </c>
      <c r="G102" s="286">
        <f>+G90+G96+G100</f>
        <v>-5160.95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-4010.4970000000003</v>
      </c>
      <c r="P102" s="413">
        <f>+P90+P96+P100</f>
        <v>-5160.95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-4545.455</v>
      </c>
      <c r="G106" s="296">
        <f>+'Cash-Flow-2017-Leva'!G106/1000</f>
        <v>-4545.455</v>
      </c>
      <c r="H106" s="306"/>
      <c r="I106" s="297">
        <f>+'Cash-Flow-2017-Leva'!I106/1000</f>
        <v>0</v>
      </c>
      <c r="J106" s="296">
        <f>+'Cash-Flow-2017-Leva'!J106/1000</f>
        <v>-37.8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-4545.455</v>
      </c>
      <c r="P106" s="417">
        <f>+G106+J106+M106</f>
        <v>-4583.255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-4545.455</v>
      </c>
      <c r="G107" s="290">
        <f>+SUM(G105:G106)</f>
        <v>-4545.455</v>
      </c>
      <c r="H107" s="306"/>
      <c r="I107" s="291">
        <f>+SUM(I105:I106)</f>
        <v>0</v>
      </c>
      <c r="J107" s="290">
        <f>+SUM(J105:J106)</f>
        <v>-37.8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-4545.455</v>
      </c>
      <c r="P107" s="415">
        <f>+SUM(P105:P106)</f>
        <v>-4583.255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6474.372</v>
      </c>
      <c r="G109" s="284">
        <f>+'Cash-Flow-2017-Leva'!G109/1000</f>
        <v>3562.743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6474.372</v>
      </c>
      <c r="P109" s="411">
        <f>+G109+J109+M109</f>
        <v>3562.743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-1718.216</v>
      </c>
      <c r="G110" s="296">
        <f>+'Cash-Flow-2017-Leva'!G110/1000</f>
        <v>-2446.935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-1718.216</v>
      </c>
      <c r="P110" s="417">
        <f>+G110+J110+M110</f>
        <v>-2446.935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4756.156000000001</v>
      </c>
      <c r="G111" s="290">
        <f>+SUM(G109:G110)</f>
        <v>1115.808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4756.156000000001</v>
      </c>
      <c r="P111" s="415">
        <f>+SUM(P109:P110)</f>
        <v>1115.808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767.915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767.915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-685.299</v>
      </c>
      <c r="G114" s="296">
        <f>+'Cash-Flow-2017-Leva'!G114/1000</f>
        <v>-498.773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-685.299</v>
      </c>
      <c r="P114" s="417">
        <f>+G114+J114+M114</f>
        <v>-498.773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82.61599999999999</v>
      </c>
      <c r="G115" s="290">
        <f>+SUM(G113:G114)</f>
        <v>-498.773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82.61599999999999</v>
      </c>
      <c r="P115" s="415">
        <f>+SUM(P113:P114)</f>
        <v>-498.773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12.545</v>
      </c>
      <c r="G117" s="257">
        <f>+'Cash-Flow-2017-Leva'!G117/1000</f>
        <v>12.889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460.801</v>
      </c>
      <c r="M117" s="257">
        <f>+'Cash-Flow-2017-Leva'!M117/1000</f>
        <v>193.732</v>
      </c>
      <c r="N117" s="512"/>
      <c r="O117" s="399">
        <f>+F117+I117+L117</f>
        <v>473.346</v>
      </c>
      <c r="P117" s="392">
        <f>+G117+J117+M117</f>
        <v>206.621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0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12.545</v>
      </c>
      <c r="G119" s="290">
        <f>+SUM(G117:G118)</f>
        <v>12.889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460.801</v>
      </c>
      <c r="M119" s="290">
        <f>+SUM(M117:M118)</f>
        <v>193.732</v>
      </c>
      <c r="N119" s="512"/>
      <c r="O119" s="414">
        <f>+SUM(O117:O118)</f>
        <v>473.346</v>
      </c>
      <c r="P119" s="415">
        <f>+SUM(P117:P118)</f>
        <v>206.621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305.86200000000093</v>
      </c>
      <c r="G121" s="301">
        <f>+G107+G111+G115+G119</f>
        <v>-3915.531</v>
      </c>
      <c r="H121" s="306"/>
      <c r="I121" s="298">
        <f>+I107+I111+I115+I119</f>
        <v>0</v>
      </c>
      <c r="J121" s="301">
        <f>+J107+J111+J115+J119</f>
        <v>-37.8</v>
      </c>
      <c r="K121" s="306"/>
      <c r="L121" s="298">
        <f>+L107+L111+L115+L119</f>
        <v>460.801</v>
      </c>
      <c r="M121" s="301">
        <f>+M107+M111+M115+M119</f>
        <v>193.732</v>
      </c>
      <c r="N121" s="512"/>
      <c r="O121" s="418">
        <f>+O107+O111+O115+O119</f>
        <v>766.6630000000009</v>
      </c>
      <c r="P121" s="425">
        <f>+P107+P111+P115+P119</f>
        <v>-3759.599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138.25</v>
      </c>
      <c r="G124" s="296">
        <f>+'Cash-Flow-2017-Leva'!G124/1000</f>
        <v>37.8</v>
      </c>
      <c r="H124" s="306"/>
      <c r="I124" s="297">
        <f>+'Cash-Flow-2017-Leva'!I124/1000</f>
        <v>-138.25</v>
      </c>
      <c r="J124" s="296">
        <f>+'Cash-Flow-2017-Leva'!J124/1000</f>
        <v>0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37.8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138.25</v>
      </c>
      <c r="G127" s="299">
        <f>+SUM(G123:G126)</f>
        <v>37.8</v>
      </c>
      <c r="H127" s="306"/>
      <c r="I127" s="300">
        <f>+SUM(I123:I126)</f>
        <v>-138.25</v>
      </c>
      <c r="J127" s="299">
        <f>+SUM(J123:J126)</f>
        <v>0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37.8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32693.035</v>
      </c>
      <c r="G129" s="284">
        <f>+'Cash-Flow-2017-Leva'!G129/1000</f>
        <v>31509.339</v>
      </c>
      <c r="H129" s="306"/>
      <c r="I129" s="285">
        <f>+'Cash-Flow-2017-Leva'!I129/1000</f>
        <v>561.095</v>
      </c>
      <c r="J129" s="284">
        <f>+'Cash-Flow-2017-Leva'!J129/1000</f>
        <v>226.669</v>
      </c>
      <c r="K129" s="306"/>
      <c r="L129" s="285">
        <f>+'Cash-Flow-2017-Leva'!L129/1000</f>
        <v>5313.289</v>
      </c>
      <c r="M129" s="284">
        <f>+'Cash-Flow-2017-Leva'!M129/1000</f>
        <v>5119.557</v>
      </c>
      <c r="N129" s="512"/>
      <c r="O129" s="398">
        <f aca="true" t="shared" si="9" ref="O129:P131">+F129+I129+L129</f>
        <v>38567.418999999994</v>
      </c>
      <c r="P129" s="411">
        <f t="shared" si="9"/>
        <v>36855.565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-2.776</v>
      </c>
      <c r="G130" s="296">
        <f>+'Cash-Flow-2017-Leva'!G130/1000</f>
        <v>0.827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-2.776</v>
      </c>
      <c r="P130" s="417">
        <f t="shared" si="9"/>
        <v>0.827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43580.119</v>
      </c>
      <c r="G131" s="296">
        <f>+'Cash-Flow-2017-Leva'!G131/1000</f>
        <v>32693.035</v>
      </c>
      <c r="H131" s="306"/>
      <c r="I131" s="297">
        <f>+'Cash-Flow-2017-Leva'!I131/1000</f>
        <v>10354.251</v>
      </c>
      <c r="J131" s="296">
        <f>+'Cash-Flow-2017-Leva'!J131/1000</f>
        <v>561.095</v>
      </c>
      <c r="K131" s="306"/>
      <c r="L131" s="297">
        <f>+'Cash-Flow-2017-Leva'!L131/1000</f>
        <v>5774.09</v>
      </c>
      <c r="M131" s="296">
        <f>+'Cash-Flow-2017-Leva'!M131/1000</f>
        <v>5313.289</v>
      </c>
      <c r="N131" s="512"/>
      <c r="O131" s="394">
        <f t="shared" si="9"/>
        <v>59708.45999999999</v>
      </c>
      <c r="P131" s="417">
        <f t="shared" si="9"/>
        <v>38567.418999999994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10889.859999999999</v>
      </c>
      <c r="G132" s="304">
        <f>+G131-G129-G130</f>
        <v>1182.869</v>
      </c>
      <c r="H132" s="306"/>
      <c r="I132" s="305">
        <f>+I131-I129-I130</f>
        <v>9793.156</v>
      </c>
      <c r="J132" s="304">
        <f>+J131-J129-J130</f>
        <v>334.42600000000004</v>
      </c>
      <c r="K132" s="306"/>
      <c r="L132" s="305">
        <f>+L131-L129-L130</f>
        <v>460.8010000000004</v>
      </c>
      <c r="M132" s="304">
        <f>+M131-M129-M130</f>
        <v>193.73199999999997</v>
      </c>
      <c r="N132" s="512"/>
      <c r="O132" s="428">
        <f>+O131-O129-O130</f>
        <v>21143.817</v>
      </c>
      <c r="P132" s="429">
        <f>+P131-P129-P130</f>
        <v>1711.026999999992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16022018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3.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3.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3.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3.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3.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3.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3.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3.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3.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3.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3.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3.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3.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3.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3.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3.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3.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3.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3.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3.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3.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3.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3.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3.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3.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3.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3.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3.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3.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3.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3.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3.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3.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3.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3.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3.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3.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3.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3.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3.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3.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3.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3.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3.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3.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3.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3.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3.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3.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3.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3.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3.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3.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3.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3.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3.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3.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3.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3.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3.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3.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3.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Elena Nikolova</cp:lastModifiedBy>
  <cp:lastPrinted>2018-02-22T11:34:03Z</cp:lastPrinted>
  <dcterms:created xsi:type="dcterms:W3CDTF">2015-12-01T07:17:04Z</dcterms:created>
  <dcterms:modified xsi:type="dcterms:W3CDTF">2018-03-06T13:44:32Z</dcterms:modified>
  <cp:category/>
  <cp:version/>
  <cp:contentType/>
  <cp:contentStatus/>
</cp:coreProperties>
</file>